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4\"/>
    </mc:Choice>
  </mc:AlternateContent>
  <bookViews>
    <workbookView xWindow="0" yWindow="0" windowWidth="28800" windowHeight="12437" activeTab="1"/>
  </bookViews>
  <sheets>
    <sheet name="4-4 Skjema" sheetId="2" r:id="rId1"/>
    <sheet name="4-4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2" i="1" l="1"/>
  <c r="D92" i="1"/>
  <c r="B20" i="2" l="1"/>
  <c r="B21" i="2" s="1"/>
  <c r="B22" i="2" s="1"/>
  <c r="B23" i="2" s="1"/>
  <c r="B24" i="2" s="1"/>
  <c r="F23" i="1" l="1"/>
  <c r="AM10" i="2"/>
  <c r="E92" i="1"/>
  <c r="AT71" i="1"/>
  <c r="AS71" i="1"/>
  <c r="AR71" i="1"/>
  <c r="AU70" i="1"/>
  <c r="AU69" i="1"/>
  <c r="AU71" i="1" s="1"/>
  <c r="B69" i="1"/>
  <c r="B75" i="1" s="1"/>
  <c r="B88" i="1" s="1"/>
  <c r="B94" i="1" s="1"/>
  <c r="B96" i="1" s="1"/>
  <c r="F58" i="1"/>
  <c r="E58" i="1"/>
  <c r="E44" i="1"/>
  <c r="G44" i="1" s="1"/>
  <c r="AC19" i="1"/>
  <c r="AB19" i="1"/>
  <c r="AA19" i="1"/>
  <c r="AL13" i="1"/>
  <c r="AJ12" i="1"/>
  <c r="AI12" i="1"/>
  <c r="AI25" i="1" s="1"/>
  <c r="AH12" i="1"/>
  <c r="Y12" i="1"/>
  <c r="X12" i="1"/>
  <c r="W12" i="1"/>
  <c r="T12" i="1"/>
  <c r="P12" i="1"/>
  <c r="K12" i="1"/>
  <c r="K25" i="1" s="1"/>
  <c r="J12" i="1"/>
  <c r="H12" i="1"/>
  <c r="G12" i="1"/>
  <c r="E12" i="1"/>
  <c r="D12" i="1"/>
  <c r="AF11" i="1"/>
  <c r="AE11" i="1"/>
  <c r="AA11" i="1"/>
  <c r="AB11" i="1" s="1"/>
  <c r="Z11" i="1"/>
  <c r="S11" i="1"/>
  <c r="O11" i="1"/>
  <c r="N11" i="1"/>
  <c r="L11" i="1"/>
  <c r="F11" i="1"/>
  <c r="AN10" i="1"/>
  <c r="V10" i="1"/>
  <c r="Q10" i="1"/>
  <c r="AM11" i="2" l="1"/>
  <c r="AL17" i="1"/>
  <c r="L12" i="1"/>
  <c r="D58" i="1" s="1"/>
  <c r="G58" i="1" s="1"/>
  <c r="AL23" i="1"/>
  <c r="J25" i="1"/>
  <c r="J30" i="1" s="1"/>
  <c r="AC11" i="1"/>
  <c r="AC12" i="1" s="1"/>
  <c r="AI28" i="1"/>
  <c r="AI29" i="1" s="1"/>
  <c r="S28" i="1"/>
  <c r="Z22" i="1"/>
  <c r="E22" i="1"/>
  <c r="AN11" i="1"/>
  <c r="N12" i="1"/>
  <c r="V12" i="1"/>
  <c r="Z12" i="1"/>
  <c r="AE12" i="1"/>
  <c r="H25" i="1"/>
  <c r="H30" i="1" s="1"/>
  <c r="G25" i="1"/>
  <c r="G30" i="1" s="1"/>
  <c r="AJ25" i="1"/>
  <c r="D25" i="1"/>
  <c r="Q11" i="1"/>
  <c r="F12" i="1"/>
  <c r="O12" i="1"/>
  <c r="S12" i="1"/>
  <c r="AA12" i="1"/>
  <c r="AF12" i="1"/>
  <c r="AB12" i="1"/>
  <c r="AL19" i="1"/>
  <c r="U11" i="1"/>
  <c r="W25" i="1"/>
  <c r="W30" i="1" s="1"/>
  <c r="AR12" i="2" l="1"/>
  <c r="L25" i="1"/>
  <c r="L30" i="1" s="1"/>
  <c r="R10" i="1"/>
  <c r="R12" i="1" s="1"/>
  <c r="AL16" i="1"/>
  <c r="Y25" i="1"/>
  <c r="G35" i="1" s="1"/>
  <c r="X25" i="1"/>
  <c r="X30" i="1" s="1"/>
  <c r="T25" i="1"/>
  <c r="T30" i="1" s="1"/>
  <c r="F25" i="1"/>
  <c r="F30" i="1" s="1"/>
  <c r="AS12" i="1"/>
  <c r="N25" i="1"/>
  <c r="N30" i="1" s="1"/>
  <c r="Z25" i="1"/>
  <c r="F79" i="1"/>
  <c r="Q12" i="1"/>
  <c r="D30" i="1"/>
  <c r="D77" i="1"/>
  <c r="F70" i="1"/>
  <c r="D71" i="1" s="1"/>
  <c r="F71" i="1" s="1"/>
  <c r="AA25" i="1"/>
  <c r="AA29" i="1" s="1"/>
  <c r="AE25" i="1"/>
  <c r="AE29" i="1" s="1"/>
  <c r="AL22" i="1"/>
  <c r="E25" i="1"/>
  <c r="E30" i="1" s="1"/>
  <c r="S25" i="1"/>
  <c r="S30" i="1" s="1"/>
  <c r="U12" i="1"/>
  <c r="AD24" i="1"/>
  <c r="AD25" i="1" s="1"/>
  <c r="AD29" i="1" s="1"/>
  <c r="P25" i="1"/>
  <c r="P30" i="1" s="1"/>
  <c r="AF25" i="1"/>
  <c r="AF29" i="1" s="1"/>
  <c r="AO10" i="1" l="1"/>
  <c r="AP10" i="1" s="1"/>
  <c r="M10" i="1" s="1"/>
  <c r="G35" i="2"/>
  <c r="AN10" i="2"/>
  <c r="AO10" i="2" s="1"/>
  <c r="Y29" i="1"/>
  <c r="AL24" i="1"/>
  <c r="V25" i="1"/>
  <c r="V30" i="1" s="1"/>
  <c r="Z29" i="1"/>
  <c r="AL14" i="1"/>
  <c r="H31" i="1"/>
  <c r="F72" i="1"/>
  <c r="F73" i="1" s="1"/>
  <c r="D82" i="1"/>
  <c r="F82" i="1" s="1"/>
  <c r="F83" i="1"/>
  <c r="O25" i="1"/>
  <c r="AR12" i="1" l="1"/>
  <c r="AT12" i="1" s="1"/>
  <c r="AG11" i="1" s="1"/>
  <c r="AL10" i="1"/>
  <c r="F39" i="1"/>
  <c r="O26" i="1"/>
  <c r="AH26" i="1" s="1"/>
  <c r="AQ12" i="2"/>
  <c r="AH25" i="1"/>
  <c r="F84" i="1"/>
  <c r="AL15" i="1"/>
  <c r="B20" i="1"/>
  <c r="C73" i="1"/>
  <c r="U20" i="1"/>
  <c r="AS12" i="2" l="1"/>
  <c r="AB20" i="1"/>
  <c r="U25" i="1"/>
  <c r="U30" i="1" s="1"/>
  <c r="B21" i="1"/>
  <c r="C84" i="1"/>
  <c r="E86" i="1"/>
  <c r="Q21" i="1"/>
  <c r="AG12" i="1"/>
  <c r="AO11" i="1"/>
  <c r="AP11" i="1" s="1"/>
  <c r="M11" i="1" s="1"/>
  <c r="AN11" i="2" l="1"/>
  <c r="AO11" i="2" s="1"/>
  <c r="E77" i="1"/>
  <c r="F77" i="1" s="1"/>
  <c r="D78" i="1" s="1"/>
  <c r="F78" i="1" s="1"/>
  <c r="F80" i="1" s="1"/>
  <c r="AB25" i="1"/>
  <c r="B22" i="1"/>
  <c r="AL20" i="1"/>
  <c r="Q25" i="1"/>
  <c r="Q30" i="1" s="1"/>
  <c r="AG25" i="1"/>
  <c r="AG29" i="1" s="1"/>
  <c r="AL11" i="1"/>
  <c r="M12" i="1"/>
  <c r="C80" i="1" l="1"/>
  <c r="D86" i="1"/>
  <c r="F86" i="1" s="1"/>
  <c r="R21" i="1" s="1"/>
  <c r="M25" i="1"/>
  <c r="AL12" i="1"/>
  <c r="B23" i="1"/>
  <c r="AB29" i="1"/>
  <c r="AC21" i="1" l="1"/>
  <c r="AC25" i="1" s="1"/>
  <c r="R25" i="1"/>
  <c r="R30" i="1" s="1"/>
  <c r="M30" i="1"/>
  <c r="B24" i="1"/>
  <c r="AC29" i="1" l="1"/>
  <c r="G36" i="1"/>
  <c r="G37" i="1" s="1"/>
  <c r="AL21" i="1"/>
  <c r="AL25" i="1"/>
  <c r="E38" i="1" l="1"/>
  <c r="F38" i="1" s="1"/>
  <c r="O27" i="1" s="1"/>
  <c r="AH27" i="1" s="1"/>
  <c r="F40" i="1" l="1"/>
  <c r="G40" i="1" s="1"/>
  <c r="G41" i="1" s="1"/>
  <c r="G45" i="1" s="1"/>
  <c r="K28" i="1" l="1"/>
  <c r="AJ28" i="1"/>
  <c r="AJ29" i="1" s="1"/>
  <c r="G46" i="1"/>
  <c r="AH29" i="1"/>
  <c r="AL27" i="1"/>
  <c r="O30" i="1"/>
  <c r="AL28" i="1" l="1"/>
  <c r="K30" i="1"/>
  <c r="AL29" i="1"/>
  <c r="J31" i="1" l="1"/>
  <c r="AL30" i="1"/>
</calcChain>
</file>

<file path=xl/sharedStrings.xml><?xml version="1.0" encoding="utf-8"?>
<sst xmlns="http://schemas.openxmlformats.org/spreadsheetml/2006/main" count="289" uniqueCount="134">
  <si>
    <t>Endr</t>
  </si>
  <si>
    <t>Av salget</t>
  </si>
  <si>
    <t>Av lønnsk.</t>
  </si>
  <si>
    <t>Av salg</t>
  </si>
  <si>
    <t>Pantelånet</t>
  </si>
  <si>
    <t>Kassekr.</t>
  </si>
  <si>
    <t>mnd</t>
  </si>
  <si>
    <t>Eiendeler</t>
  </si>
  <si>
    <t>Egenkapital</t>
  </si>
  <si>
    <t>Gjeld</t>
  </si>
  <si>
    <t>Resultatkontoer</t>
  </si>
  <si>
    <t>Sum</t>
  </si>
  <si>
    <t xml:space="preserve"> </t>
  </si>
  <si>
    <t>Anleggs-</t>
  </si>
  <si>
    <t>Vare-</t>
  </si>
  <si>
    <t>Kunde-</t>
  </si>
  <si>
    <t>Opptj.</t>
  </si>
  <si>
    <t>Forsk.</t>
  </si>
  <si>
    <t>Aksje-</t>
  </si>
  <si>
    <t>Annen</t>
  </si>
  <si>
    <t>Langs.</t>
  </si>
  <si>
    <t>Kasse-</t>
  </si>
  <si>
    <t>Lever.</t>
  </si>
  <si>
    <t>Skyldig</t>
  </si>
  <si>
    <t>Mva</t>
  </si>
  <si>
    <t>P. aga</t>
  </si>
  <si>
    <t>Skyld.</t>
  </si>
  <si>
    <t>Avsatt</t>
  </si>
  <si>
    <t>Pål.</t>
  </si>
  <si>
    <t>Ubet.</t>
  </si>
  <si>
    <t>Uoppt.</t>
  </si>
  <si>
    <t>Drifts-</t>
  </si>
  <si>
    <t>Lønns-</t>
  </si>
  <si>
    <t>Ferie-</t>
  </si>
  <si>
    <t>Aga.</t>
  </si>
  <si>
    <t>Avskr.</t>
  </si>
  <si>
    <t>Tap på</t>
  </si>
  <si>
    <t>Rente-</t>
  </si>
  <si>
    <t>Skatte-</t>
  </si>
  <si>
    <t xml:space="preserve">Avsatt </t>
  </si>
  <si>
    <t>NR</t>
  </si>
  <si>
    <t>Tekst</t>
  </si>
  <si>
    <t>midler</t>
  </si>
  <si>
    <t>lager</t>
  </si>
  <si>
    <t>fordr.</t>
  </si>
  <si>
    <t>innt.</t>
  </si>
  <si>
    <t>kostn.</t>
  </si>
  <si>
    <t>kapital</t>
  </si>
  <si>
    <t>Ek</t>
  </si>
  <si>
    <t>gjeld</t>
  </si>
  <si>
    <t>kreditt</t>
  </si>
  <si>
    <t>Skatt</t>
  </si>
  <si>
    <t>oppg.</t>
  </si>
  <si>
    <t>feriel.</t>
  </si>
  <si>
    <t>utbytte</t>
  </si>
  <si>
    <t>lønn</t>
  </si>
  <si>
    <t>rentek.</t>
  </si>
  <si>
    <t>kjøp</t>
  </si>
  <si>
    <t>kostnader</t>
  </si>
  <si>
    <t>Ann.EK</t>
  </si>
  <si>
    <t>IB</t>
  </si>
  <si>
    <t xml:space="preserve"> = Kassekred.</t>
  </si>
  <si>
    <t>Til renteberegningen</t>
  </si>
  <si>
    <t>Posteringer i året</t>
  </si>
  <si>
    <t>IB Kassekreditt</t>
  </si>
  <si>
    <t>Endring</t>
  </si>
  <si>
    <t>UB kassekreditt før renter</t>
  </si>
  <si>
    <t>Saldobalanse</t>
  </si>
  <si>
    <t>Oppgjørsposteringer</t>
  </si>
  <si>
    <t>Korrigering skatt</t>
  </si>
  <si>
    <t>Kontr. feriepenger</t>
  </si>
  <si>
    <t>Kontroll Aga</t>
  </si>
  <si>
    <t>Varelager</t>
  </si>
  <si>
    <t>Kundefordringer</t>
  </si>
  <si>
    <t>Avskrivninger</t>
  </si>
  <si>
    <t>Sum etter oppgj.poster</t>
  </si>
  <si>
    <t>Skyldig skatt</t>
  </si>
  <si>
    <t>Avsatt utbytte/Ann EK</t>
  </si>
  <si>
    <t>Resultat</t>
  </si>
  <si>
    <t>Balanse</t>
  </si>
  <si>
    <t>Resultatoversikt</t>
  </si>
  <si>
    <t>Inntekter</t>
  </si>
  <si>
    <t>Kostnader</t>
  </si>
  <si>
    <t>Resultat før skatt</t>
  </si>
  <si>
    <t>Skattegjeld</t>
  </si>
  <si>
    <t>Skattekostnad</t>
  </si>
  <si>
    <t>Årsoverskudd</t>
  </si>
  <si>
    <t>Disponering av årsoverskudd</t>
  </si>
  <si>
    <t>Utbytte</t>
  </si>
  <si>
    <t>Til Annen egenkapital</t>
  </si>
  <si>
    <t>Sum disponert</t>
  </si>
  <si>
    <t>Forskudd husleie</t>
  </si>
  <si>
    <t>Pantelån</t>
  </si>
  <si>
    <t>% rente</t>
  </si>
  <si>
    <t>Mnd</t>
  </si>
  <si>
    <t>Ikke sendt faktura</t>
  </si>
  <si>
    <t>Ubetalt lønn</t>
  </si>
  <si>
    <t>Kontroll feriepenger</t>
  </si>
  <si>
    <t>Lønnskostnader som det skal regnes av</t>
  </si>
  <si>
    <t>Korrekt avsetning</t>
  </si>
  <si>
    <t>Kontroll arbeidsgiveravgift</t>
  </si>
  <si>
    <t>Arbeidsgiveravgiften</t>
  </si>
  <si>
    <t>Lønn</t>
  </si>
  <si>
    <t xml:space="preserve"> = kostnad</t>
  </si>
  <si>
    <t>Kostnad:</t>
  </si>
  <si>
    <t>Sum kostnad aga</t>
  </si>
  <si>
    <t>Kostnadsført hittil</t>
  </si>
  <si>
    <t>Aga feriepenger</t>
  </si>
  <si>
    <t>Resten må tilhøre 6. termin</t>
  </si>
  <si>
    <t>UB</t>
  </si>
  <si>
    <t>Opptalt til innkjøpspris</t>
  </si>
  <si>
    <t>Ukurante varer</t>
  </si>
  <si>
    <t>Virkelig verdi</t>
  </si>
  <si>
    <t>Sum verdi varelager</t>
  </si>
  <si>
    <t>Oppgave 4-4</t>
  </si>
  <si>
    <t>Sum balanse</t>
  </si>
  <si>
    <t>Oppgave 4-4 Skjema</t>
  </si>
  <si>
    <t>Oppgave 4-4 Løsning</t>
  </si>
  <si>
    <t>Påløpte rentekostnader</t>
  </si>
  <si>
    <t>Forskudd kunder</t>
  </si>
  <si>
    <t>Anskaffet driftsmateriell</t>
  </si>
  <si>
    <t>Feriep.</t>
  </si>
  <si>
    <t>Legg merke til at det på konto 2955 står et beløp på 22 i saldobalansen. Det skriver seg fra i fjor, og burde vært fjernet.</t>
  </si>
  <si>
    <r>
      <t xml:space="preserve">Oppgjørsposteringen nå blir å korrigere beløpet slik at UB-beløpet blir korrekt. Korrekt UB blir 4 - 4*0,20 = </t>
    </r>
    <r>
      <rPr>
        <u/>
        <sz val="10"/>
        <rFont val="Trebuchet MS"/>
        <family val="2"/>
      </rPr>
      <t>3,2</t>
    </r>
  </si>
  <si>
    <t>På konto 1700 står det 12 i saldobalansen. Det er et beløp som skriver seg  fra i fjor.</t>
  </si>
  <si>
    <t xml:space="preserve">Oppgjørsposteringen blir da å korrigere dette slik at UB-beløpet blir korrekt. </t>
  </si>
  <si>
    <t>Ettersom faktura ikke er sendt, skal heller ikke mva. være med.</t>
  </si>
  <si>
    <t>Beløpet overføres konto 2970.</t>
  </si>
  <si>
    <t>AS Trofa</t>
  </si>
  <si>
    <t>Ettersom fakturaen ikke er mottatt, skal man heller ikke føre mva.  Regner vi mva. av et beløp inklusive mva., utgjør den 20 % og ikke 25 %.</t>
  </si>
  <si>
    <t>Påløpt pantelånsrenter</t>
  </si>
  <si>
    <r>
      <t>Beløpet blir derfor 9 * 0,8 =</t>
    </r>
    <r>
      <rPr>
        <u/>
        <sz val="10"/>
        <rFont val="Trebuchet MS"/>
        <family val="2"/>
      </rPr>
      <t xml:space="preserve"> 7,2</t>
    </r>
  </si>
  <si>
    <r>
      <t xml:space="preserve">Korrigeringsbeløpet blir da 7,2 - 6,0 = </t>
    </r>
    <r>
      <rPr>
        <u/>
        <sz val="10"/>
        <rFont val="Trebuchet MS"/>
        <family val="2"/>
      </rPr>
      <t>1,2</t>
    </r>
  </si>
  <si>
    <r>
      <t>Nødvendig korrigering av konto 2930: 18 - 15 =</t>
    </r>
    <r>
      <rPr>
        <u/>
        <sz val="10"/>
        <rFont val="Trebuchet MS"/>
        <family val="2"/>
      </rPr>
      <t xml:space="preserve">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</si>
</sst>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0.0"/>
    <numFmt numFmtId="167" formatCode="0.0\ %"/>
  </numFmts>
  <fonts count="7" x14ac:knownFonts="1">
    <font>
      <sz val="10"/>
      <name val="Trebuchet MS"/>
      <family val="2"/>
    </font>
    <font>
      <sz val="10"/>
      <color rgb="FFFF0000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i/>
      <sz val="10"/>
      <name val="Trebuchet MS"/>
      <family val="2"/>
    </font>
    <font>
      <u/>
      <sz val="10"/>
      <name val="Trebuchet MS"/>
      <family val="2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2" fillId="0" borderId="0"/>
    <xf numFmtId="0" fontId="3" fillId="0" borderId="0"/>
  </cellStyleXfs>
  <cellXfs count="140">
    <xf numFmtId="0" fontId="0" fillId="0" borderId="0" xfId="0"/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0" xfId="2" applyFont="1" applyBorder="1"/>
    <xf numFmtId="0" fontId="4" fillId="0" borderId="0" xfId="2" applyFont="1" applyAlignment="1">
      <alignment horizontal="left"/>
    </xf>
    <xf numFmtId="0" fontId="3" fillId="2" borderId="0" xfId="2" applyFont="1" applyFill="1"/>
    <xf numFmtId="9" fontId="3" fillId="2" borderId="0" xfId="2" applyNumberFormat="1" applyFont="1" applyFill="1"/>
    <xf numFmtId="164" fontId="3" fillId="2" borderId="0" xfId="2" applyNumberFormat="1" applyFont="1" applyFill="1"/>
    <xf numFmtId="0" fontId="3" fillId="0" borderId="7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0" xfId="2" applyFont="1" applyAlignment="1">
      <alignment horizontal="right"/>
    </xf>
    <xf numFmtId="1" fontId="3" fillId="0" borderId="0" xfId="2" applyNumberFormat="1" applyFont="1" applyAlignment="1">
      <alignment horizontal="center"/>
    </xf>
    <xf numFmtId="1" fontId="3" fillId="0" borderId="7" xfId="3" applyNumberFormat="1" applyFont="1" applyBorder="1" applyAlignment="1">
      <alignment horizontal="center"/>
    </xf>
    <xf numFmtId="1" fontId="3" fillId="0" borderId="0" xfId="3" applyNumberFormat="1" applyFont="1" applyBorder="1" applyAlignment="1">
      <alignment horizontal="center"/>
    </xf>
    <xf numFmtId="3" fontId="3" fillId="0" borderId="7" xfId="3" applyNumberFormat="1" applyFont="1" applyBorder="1" applyAlignment="1">
      <alignment horizontal="left"/>
    </xf>
    <xf numFmtId="3" fontId="3" fillId="0" borderId="0" xfId="3" applyNumberFormat="1" applyFont="1" applyBorder="1" applyAlignment="1">
      <alignment horizontal="center"/>
    </xf>
    <xf numFmtId="3" fontId="3" fillId="0" borderId="7" xfId="3" applyNumberFormat="1" applyFont="1" applyBorder="1" applyAlignment="1">
      <alignment horizontal="center"/>
    </xf>
    <xf numFmtId="3" fontId="3" fillId="0" borderId="0" xfId="3" applyNumberFormat="1" applyFont="1" applyBorder="1"/>
    <xf numFmtId="3" fontId="3" fillId="0" borderId="6" xfId="3" applyNumberFormat="1" applyFont="1" applyBorder="1" applyAlignment="1">
      <alignment horizontal="center"/>
    </xf>
    <xf numFmtId="3" fontId="3" fillId="0" borderId="6" xfId="3" applyNumberFormat="1" applyFont="1" applyBorder="1"/>
    <xf numFmtId="165" fontId="3" fillId="0" borderId="6" xfId="3" applyNumberFormat="1" applyFont="1" applyBorder="1"/>
    <xf numFmtId="165" fontId="3" fillId="0" borderId="6" xfId="3" applyNumberFormat="1" applyFont="1" applyFill="1" applyBorder="1"/>
    <xf numFmtId="165" fontId="3" fillId="0" borderId="23" xfId="2" applyNumberFormat="1" applyFont="1" applyBorder="1"/>
    <xf numFmtId="165" fontId="3" fillId="0" borderId="12" xfId="2" applyNumberFormat="1" applyFont="1" applyBorder="1"/>
    <xf numFmtId="0" fontId="3" fillId="0" borderId="13" xfId="2" applyFont="1" applyBorder="1"/>
    <xf numFmtId="0" fontId="3" fillId="0" borderId="11" xfId="2" applyFont="1" applyBorder="1"/>
    <xf numFmtId="0" fontId="3" fillId="0" borderId="12" xfId="2" applyFont="1" applyBorder="1"/>
    <xf numFmtId="165" fontId="3" fillId="0" borderId="9" xfId="2" applyNumberFormat="1" applyFont="1" applyBorder="1"/>
    <xf numFmtId="165" fontId="3" fillId="0" borderId="0" xfId="2" applyNumberFormat="1" applyFont="1" applyBorder="1"/>
    <xf numFmtId="0" fontId="3" fillId="0" borderId="15" xfId="2" applyFont="1" applyBorder="1"/>
    <xf numFmtId="165" fontId="3" fillId="0" borderId="14" xfId="2" applyNumberFormat="1" applyFont="1" applyBorder="1"/>
    <xf numFmtId="0" fontId="3" fillId="0" borderId="24" xfId="2" applyFont="1" applyBorder="1"/>
    <xf numFmtId="0" fontId="3" fillId="0" borderId="17" xfId="2" applyFont="1" applyBorder="1"/>
    <xf numFmtId="0" fontId="3" fillId="0" borderId="18" xfId="2" applyFont="1" applyBorder="1"/>
    <xf numFmtId="3" fontId="3" fillId="0" borderId="16" xfId="2" applyNumberFormat="1" applyFont="1" applyBorder="1"/>
    <xf numFmtId="165" fontId="3" fillId="0" borderId="17" xfId="2" applyNumberFormat="1" applyFont="1" applyBorder="1"/>
    <xf numFmtId="3" fontId="3" fillId="0" borderId="17" xfId="2" applyNumberFormat="1" applyFont="1" applyBorder="1"/>
    <xf numFmtId="3" fontId="5" fillId="0" borderId="6" xfId="3" applyNumberFormat="1" applyFont="1" applyBorder="1"/>
    <xf numFmtId="0" fontId="3" fillId="0" borderId="6" xfId="2" applyFont="1" applyBorder="1"/>
    <xf numFmtId="165" fontId="3" fillId="0" borderId="0" xfId="3" applyNumberFormat="1" applyFont="1" applyBorder="1"/>
    <xf numFmtId="3" fontId="3" fillId="3" borderId="6" xfId="3" applyNumberFormat="1" applyFont="1" applyFill="1" applyBorder="1"/>
    <xf numFmtId="165" fontId="3" fillId="3" borderId="6" xfId="3" applyNumberFormat="1" applyFont="1" applyFill="1" applyBorder="1"/>
    <xf numFmtId="0" fontId="3" fillId="0" borderId="0" xfId="2" applyFont="1" applyFill="1"/>
    <xf numFmtId="3" fontId="3" fillId="0" borderId="2" xfId="3" applyNumberFormat="1" applyFont="1" applyFill="1" applyBorder="1" applyAlignment="1">
      <alignment horizontal="center"/>
    </xf>
    <xf numFmtId="3" fontId="3" fillId="0" borderId="3" xfId="3" applyNumberFormat="1" applyFont="1" applyFill="1" applyBorder="1"/>
    <xf numFmtId="165" fontId="3" fillId="0" borderId="3" xfId="3" applyNumberFormat="1" applyFont="1" applyFill="1" applyBorder="1"/>
    <xf numFmtId="165" fontId="3" fillId="0" borderId="5" xfId="3" applyNumberFormat="1" applyFont="1" applyFill="1" applyBorder="1"/>
    <xf numFmtId="165" fontId="3" fillId="0" borderId="0" xfId="3" applyNumberFormat="1" applyFont="1" applyFill="1" applyBorder="1"/>
    <xf numFmtId="165" fontId="3" fillId="0" borderId="2" xfId="3" applyNumberFormat="1" applyFont="1" applyFill="1" applyBorder="1"/>
    <xf numFmtId="3" fontId="3" fillId="0" borderId="0" xfId="3" applyNumberFormat="1" applyFont="1" applyFill="1" applyBorder="1"/>
    <xf numFmtId="3" fontId="3" fillId="0" borderId="6" xfId="3" applyNumberFormat="1" applyFont="1" applyFill="1" applyBorder="1"/>
    <xf numFmtId="3" fontId="3" fillId="0" borderId="0" xfId="3" applyNumberFormat="1" applyFont="1" applyFill="1" applyBorder="1" applyAlignment="1">
      <alignment horizontal="center"/>
    </xf>
    <xf numFmtId="0" fontId="3" fillId="0" borderId="19" xfId="2" applyFont="1" applyBorder="1"/>
    <xf numFmtId="3" fontId="3" fillId="0" borderId="19" xfId="3" applyNumberFormat="1" applyFont="1" applyFill="1" applyBorder="1"/>
    <xf numFmtId="165" fontId="3" fillId="0" borderId="0" xfId="2" applyNumberFormat="1" applyFont="1"/>
    <xf numFmtId="165" fontId="3" fillId="0" borderId="19" xfId="2" applyNumberFormat="1" applyFont="1" applyBorder="1"/>
    <xf numFmtId="165" fontId="3" fillId="0" borderId="19" xfId="3" applyNumberFormat="1" applyFont="1" applyFill="1" applyBorder="1"/>
    <xf numFmtId="0" fontId="3" fillId="0" borderId="20" xfId="2" applyFont="1" applyBorder="1"/>
    <xf numFmtId="165" fontId="3" fillId="0" borderId="20" xfId="2" applyNumberFormat="1" applyFont="1" applyBorder="1"/>
    <xf numFmtId="9" fontId="3" fillId="0" borderId="0" xfId="2" applyNumberFormat="1" applyFont="1"/>
    <xf numFmtId="0" fontId="3" fillId="0" borderId="3" xfId="2" applyFont="1" applyBorder="1"/>
    <xf numFmtId="165" fontId="3" fillId="0" borderId="3" xfId="2" applyNumberFormat="1" applyFont="1" applyBorder="1"/>
    <xf numFmtId="0" fontId="5" fillId="0" borderId="0" xfId="2" applyFont="1"/>
    <xf numFmtId="166" fontId="3" fillId="0" borderId="0" xfId="2" applyNumberFormat="1" applyFont="1"/>
    <xf numFmtId="166" fontId="3" fillId="0" borderId="0" xfId="2" applyNumberFormat="1" applyFont="1" applyBorder="1"/>
    <xf numFmtId="0" fontId="3" fillId="4" borderId="0" xfId="2" applyFont="1" applyFill="1"/>
    <xf numFmtId="0" fontId="3" fillId="4" borderId="0" xfId="2" applyFont="1" applyFill="1" applyAlignment="1">
      <alignment horizontal="center"/>
    </xf>
    <xf numFmtId="0" fontId="3" fillId="4" borderId="0" xfId="2" applyFont="1" applyFill="1" applyBorder="1"/>
    <xf numFmtId="3" fontId="3" fillId="4" borderId="0" xfId="3" applyNumberFormat="1" applyFont="1" applyFill="1" applyBorder="1"/>
    <xf numFmtId="0" fontId="3" fillId="0" borderId="19" xfId="2" applyFont="1" applyBorder="1" applyAlignment="1">
      <alignment horizontal="center"/>
    </xf>
    <xf numFmtId="164" fontId="3" fillId="0" borderId="0" xfId="2" applyNumberFormat="1" applyFont="1"/>
    <xf numFmtId="3" fontId="3" fillId="0" borderId="0" xfId="2" applyNumberFormat="1" applyFont="1"/>
    <xf numFmtId="3" fontId="3" fillId="0" borderId="3" xfId="2" applyNumberFormat="1" applyFont="1" applyBorder="1"/>
    <xf numFmtId="166" fontId="3" fillId="0" borderId="3" xfId="2" applyNumberFormat="1" applyFont="1" applyBorder="1"/>
    <xf numFmtId="166" fontId="3" fillId="0" borderId="19" xfId="2" applyNumberFormat="1" applyFont="1" applyBorder="1"/>
    <xf numFmtId="3" fontId="3" fillId="5" borderId="6" xfId="3" applyNumberFormat="1" applyFont="1" applyFill="1" applyBorder="1" applyAlignment="1">
      <alignment horizontal="center"/>
    </xf>
    <xf numFmtId="3" fontId="3" fillId="6" borderId="6" xfId="3" applyNumberFormat="1" applyFont="1" applyFill="1" applyBorder="1" applyAlignment="1">
      <alignment horizontal="center"/>
    </xf>
    <xf numFmtId="3" fontId="3" fillId="6" borderId="6" xfId="3" applyNumberFormat="1" applyFont="1" applyFill="1" applyBorder="1"/>
    <xf numFmtId="165" fontId="3" fillId="6" borderId="6" xfId="3" applyNumberFormat="1" applyFont="1" applyFill="1" applyBorder="1"/>
    <xf numFmtId="165" fontId="3" fillId="7" borderId="6" xfId="3" applyNumberFormat="1" applyFont="1" applyFill="1" applyBorder="1"/>
    <xf numFmtId="3" fontId="3" fillId="8" borderId="6" xfId="3" applyNumberFormat="1" applyFont="1" applyFill="1" applyBorder="1" applyAlignment="1">
      <alignment horizontal="center"/>
    </xf>
    <xf numFmtId="3" fontId="3" fillId="8" borderId="6" xfId="3" applyNumberFormat="1" applyFont="1" applyFill="1" applyBorder="1"/>
    <xf numFmtId="165" fontId="3" fillId="8" borderId="6" xfId="3" applyNumberFormat="1" applyFont="1" applyFill="1" applyBorder="1"/>
    <xf numFmtId="3" fontId="3" fillId="9" borderId="6" xfId="3" applyNumberFormat="1" applyFont="1" applyFill="1" applyBorder="1" applyAlignment="1">
      <alignment horizontal="center"/>
    </xf>
    <xf numFmtId="3" fontId="3" fillId="9" borderId="6" xfId="3" applyNumberFormat="1" applyFont="1" applyFill="1" applyBorder="1"/>
    <xf numFmtId="165" fontId="3" fillId="9" borderId="6" xfId="3" applyNumberFormat="1" applyFont="1" applyFill="1" applyBorder="1"/>
    <xf numFmtId="0" fontId="3" fillId="0" borderId="0" xfId="2" applyFont="1" applyFill="1" applyBorder="1"/>
    <xf numFmtId="0" fontId="3" fillId="0" borderId="4" xfId="2" applyFont="1" applyFill="1" applyBorder="1" applyAlignment="1">
      <alignment horizontal="center"/>
    </xf>
    <xf numFmtId="1" fontId="3" fillId="0" borderId="4" xfId="2" applyNumberFormat="1" applyFont="1" applyFill="1" applyBorder="1" applyAlignment="1">
      <alignment horizontal="center"/>
    </xf>
    <xf numFmtId="0" fontId="3" fillId="0" borderId="4" xfId="2" applyFont="1" applyFill="1" applyBorder="1"/>
    <xf numFmtId="3" fontId="3" fillId="0" borderId="4" xfId="3" applyNumberFormat="1" applyFont="1" applyFill="1" applyBorder="1" applyAlignment="1">
      <alignment horizontal="center"/>
    </xf>
    <xf numFmtId="165" fontId="3" fillId="0" borderId="4" xfId="3" applyNumberFormat="1" applyFont="1" applyFill="1" applyBorder="1"/>
    <xf numFmtId="9" fontId="3" fillId="0" borderId="0" xfId="1" applyFont="1" applyFill="1"/>
    <xf numFmtId="165" fontId="3" fillId="0" borderId="0" xfId="2" applyNumberFormat="1" applyFont="1" applyFill="1"/>
    <xf numFmtId="166" fontId="3" fillId="0" borderId="0" xfId="2" applyNumberFormat="1" applyFont="1" applyFill="1"/>
    <xf numFmtId="0" fontId="3" fillId="0" borderId="3" xfId="2" applyFont="1" applyFill="1" applyBorder="1"/>
    <xf numFmtId="165" fontId="3" fillId="0" borderId="3" xfId="2" applyNumberFormat="1" applyFont="1" applyFill="1" applyBorder="1"/>
    <xf numFmtId="3" fontId="3" fillId="0" borderId="0" xfId="2" applyNumberFormat="1" applyFont="1" applyFill="1" applyBorder="1"/>
    <xf numFmtId="0" fontId="3" fillId="0" borderId="0" xfId="2" applyFont="1" applyFill="1" applyBorder="1" applyAlignment="1">
      <alignment horizontal="right"/>
    </xf>
    <xf numFmtId="165" fontId="3" fillId="0" borderId="0" xfId="2" applyNumberFormat="1" applyFont="1" applyFill="1" applyBorder="1"/>
    <xf numFmtId="9" fontId="3" fillId="0" borderId="0" xfId="2" applyNumberFormat="1" applyFont="1" applyFill="1" applyBorder="1"/>
    <xf numFmtId="166" fontId="3" fillId="0" borderId="0" xfId="2" applyNumberFormat="1" applyFont="1" applyFill="1" applyBorder="1"/>
    <xf numFmtId="0" fontId="1" fillId="0" borderId="0" xfId="2" applyFont="1" applyAlignment="1">
      <alignment horizontal="left"/>
    </xf>
    <xf numFmtId="3" fontId="0" fillId="0" borderId="6" xfId="3" applyNumberFormat="1" applyFont="1" applyBorder="1"/>
    <xf numFmtId="3" fontId="3" fillId="0" borderId="6" xfId="3" applyNumberFormat="1" applyFont="1" applyFill="1" applyBorder="1" applyAlignment="1">
      <alignment horizontal="center"/>
    </xf>
    <xf numFmtId="0" fontId="3" fillId="10" borderId="21" xfId="2" applyFont="1" applyFill="1" applyBorder="1" applyAlignment="1">
      <alignment horizontal="center"/>
    </xf>
    <xf numFmtId="0" fontId="3" fillId="10" borderId="4" xfId="2" applyFont="1" applyFill="1" applyBorder="1" applyAlignment="1">
      <alignment horizontal="center"/>
    </xf>
    <xf numFmtId="1" fontId="3" fillId="10" borderId="9" xfId="3" applyNumberFormat="1" applyFont="1" applyFill="1" applyBorder="1" applyAlignment="1">
      <alignment horizontal="center"/>
    </xf>
    <xf numFmtId="1" fontId="3" fillId="10" borderId="7" xfId="3" applyNumberFormat="1" applyFont="1" applyFill="1" applyBorder="1" applyAlignment="1">
      <alignment horizontal="left"/>
    </xf>
    <xf numFmtId="1" fontId="3" fillId="10" borderId="21" xfId="3" applyNumberFormat="1" applyFont="1" applyFill="1" applyBorder="1" applyAlignment="1">
      <alignment horizontal="left"/>
    </xf>
    <xf numFmtId="1" fontId="3" fillId="10" borderId="4" xfId="2" applyNumberFormat="1" applyFont="1" applyFill="1" applyBorder="1" applyAlignment="1">
      <alignment horizontal="center"/>
    </xf>
    <xf numFmtId="1" fontId="3" fillId="10" borderId="1" xfId="2" applyNumberFormat="1" applyFont="1" applyFill="1" applyBorder="1" applyAlignment="1">
      <alignment horizontal="center"/>
    </xf>
    <xf numFmtId="1" fontId="3" fillId="10" borderId="1" xfId="3" applyNumberFormat="1" applyFont="1" applyFill="1" applyBorder="1" applyAlignment="1">
      <alignment horizontal="center"/>
    </xf>
    <xf numFmtId="3" fontId="3" fillId="10" borderId="10" xfId="3" applyNumberFormat="1" applyFont="1" applyFill="1" applyBorder="1" applyAlignment="1">
      <alignment horizontal="center"/>
    </xf>
    <xf numFmtId="3" fontId="3" fillId="10" borderId="9" xfId="3" applyNumberFormat="1" applyFont="1" applyFill="1" applyBorder="1" applyAlignment="1">
      <alignment horizontal="left"/>
    </xf>
    <xf numFmtId="3" fontId="3" fillId="10" borderId="9" xfId="3" applyNumberFormat="1" applyFont="1" applyFill="1" applyBorder="1" applyAlignment="1">
      <alignment horizontal="center"/>
    </xf>
    <xf numFmtId="0" fontId="3" fillId="10" borderId="4" xfId="2" applyFont="1" applyFill="1" applyBorder="1"/>
    <xf numFmtId="3" fontId="3" fillId="10" borderId="4" xfId="3" applyNumberFormat="1" applyFont="1" applyFill="1" applyBorder="1" applyAlignment="1">
      <alignment horizontal="center"/>
    </xf>
    <xf numFmtId="3" fontId="3" fillId="10" borderId="4" xfId="3" applyNumberFormat="1" applyFont="1" applyFill="1" applyBorder="1" applyAlignment="1">
      <alignment horizontal="left"/>
    </xf>
    <xf numFmtId="3" fontId="3" fillId="10" borderId="4" xfId="3" applyNumberFormat="1" applyFont="1" applyFill="1" applyBorder="1" applyAlignment="1">
      <alignment horizontal="right"/>
    </xf>
    <xf numFmtId="0" fontId="3" fillId="10" borderId="6" xfId="2" applyFont="1" applyFill="1" applyBorder="1" applyAlignment="1">
      <alignment horizontal="center"/>
    </xf>
    <xf numFmtId="1" fontId="3" fillId="10" borderId="4" xfId="3" applyNumberFormat="1" applyFont="1" applyFill="1" applyBorder="1" applyAlignment="1">
      <alignment horizontal="center"/>
    </xf>
    <xf numFmtId="3" fontId="3" fillId="10" borderId="8" xfId="3" applyNumberFormat="1" applyFont="1" applyFill="1" applyBorder="1"/>
    <xf numFmtId="3" fontId="3" fillId="0" borderId="0" xfId="3" applyNumberFormat="1" applyFont="1" applyBorder="1" applyAlignment="1">
      <alignment horizontal="left"/>
    </xf>
    <xf numFmtId="0" fontId="3" fillId="0" borderId="0" xfId="2" applyFont="1" applyAlignment="1">
      <alignment horizontal="center"/>
    </xf>
    <xf numFmtId="0" fontId="0" fillId="0" borderId="0" xfId="2" applyFont="1"/>
    <xf numFmtId="167" fontId="3" fillId="0" borderId="0" xfId="1" applyNumberFormat="1" applyFont="1"/>
    <xf numFmtId="0" fontId="3" fillId="0" borderId="3" xfId="2" applyFont="1" applyBorder="1" applyAlignment="1">
      <alignment horizontal="right"/>
    </xf>
    <xf numFmtId="0" fontId="0" fillId="0" borderId="0" xfId="2" applyFont="1" applyFill="1" applyBorder="1"/>
    <xf numFmtId="1" fontId="3" fillId="10" borderId="21" xfId="3" applyNumberFormat="1" applyFont="1" applyFill="1" applyBorder="1" applyAlignment="1">
      <alignment horizontal="center"/>
    </xf>
    <xf numFmtId="17" fontId="3" fillId="10" borderId="25" xfId="2" applyNumberFormat="1" applyFont="1" applyFill="1" applyBorder="1"/>
    <xf numFmtId="0" fontId="3" fillId="0" borderId="0" xfId="2" applyFont="1" applyAlignment="1">
      <alignment horizontal="center"/>
    </xf>
    <xf numFmtId="3" fontId="0" fillId="10" borderId="22" xfId="3" applyNumberFormat="1" applyFont="1" applyFill="1" applyBorder="1" applyAlignment="1">
      <alignment horizontal="left"/>
    </xf>
    <xf numFmtId="0" fontId="0" fillId="0" borderId="3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3" fillId="10" borderId="2" xfId="2" applyFont="1" applyFill="1" applyBorder="1" applyAlignment="1">
      <alignment horizontal="center"/>
    </xf>
    <xf numFmtId="0" fontId="3" fillId="10" borderId="3" xfId="2" applyFont="1" applyFill="1" applyBorder="1" applyAlignment="1">
      <alignment horizontal="center"/>
    </xf>
    <xf numFmtId="0" fontId="3" fillId="10" borderId="5" xfId="2" applyFont="1" applyFill="1" applyBorder="1" applyAlignment="1">
      <alignment horizontal="center"/>
    </xf>
    <xf numFmtId="0" fontId="3" fillId="10" borderId="2" xfId="0" applyFont="1" applyFill="1" applyBorder="1" applyAlignment="1">
      <alignment horizontal="center"/>
    </xf>
    <xf numFmtId="0" fontId="3" fillId="10" borderId="3" xfId="0" applyFont="1" applyFill="1" applyBorder="1" applyAlignment="1">
      <alignment horizontal="center"/>
    </xf>
  </cellXfs>
  <cellStyles count="4">
    <cellStyle name="Normal" xfId="0" builtinId="0"/>
    <cellStyle name="Normal_Periodiseringer" xfId="2"/>
    <cellStyle name="Normal_Regnskap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T46"/>
  <sheetViews>
    <sheetView showGridLines="0" showZeros="0" topLeftCell="A9" workbookViewId="0">
      <selection activeCell="A31" sqref="A31:XFD31"/>
    </sheetView>
  </sheetViews>
  <sheetFormatPr defaultColWidth="10.25" defaultRowHeight="12.9" x14ac:dyDescent="0.35"/>
  <cols>
    <col min="1" max="1" width="4.75" style="1" customWidth="1"/>
    <col min="2" max="2" width="3" style="2" customWidth="1"/>
    <col min="3" max="3" width="23.4140625" style="1" customWidth="1"/>
    <col min="4" max="6" width="6.25" style="1" customWidth="1"/>
    <col min="7" max="7" width="7.83203125" style="1" customWidth="1"/>
    <col min="8" max="8" width="6.1640625" style="1" customWidth="1"/>
    <col min="9" max="9" width="1.4140625" style="86" customWidth="1"/>
    <col min="10" max="36" width="6.4140625" style="1" customWidth="1"/>
    <col min="37" max="37" width="2.75" style="3" customWidth="1"/>
    <col min="38" max="38" width="5.58203125" style="1" customWidth="1"/>
    <col min="39" max="48" width="0" style="1" hidden="1" customWidth="1"/>
    <col min="49" max="16384" width="10.25" style="1"/>
  </cols>
  <sheetData>
    <row r="2" spans="2:46" x14ac:dyDescent="0.35">
      <c r="B2" s="4" t="s">
        <v>116</v>
      </c>
    </row>
    <row r="3" spans="2:46" x14ac:dyDescent="0.35">
      <c r="AL3" s="3"/>
    </row>
    <row r="4" spans="2:46" hidden="1" x14ac:dyDescent="0.35">
      <c r="F4" s="1" t="s">
        <v>0</v>
      </c>
      <c r="L4" s="1" t="s">
        <v>0</v>
      </c>
      <c r="N4" s="1" t="s">
        <v>0</v>
      </c>
      <c r="O4" s="1" t="s">
        <v>0</v>
      </c>
      <c r="AA4" s="134" t="s">
        <v>1</v>
      </c>
      <c r="AB4" s="134"/>
      <c r="AC4" s="134" t="s">
        <v>2</v>
      </c>
      <c r="AD4" s="134"/>
      <c r="AE4" s="2"/>
      <c r="AF4" s="2"/>
      <c r="AG4" s="1" t="s">
        <v>3</v>
      </c>
      <c r="AH4" s="1" t="s">
        <v>4</v>
      </c>
      <c r="AI4" s="1" t="s">
        <v>5</v>
      </c>
      <c r="AL4" s="3"/>
    </row>
    <row r="5" spans="2:46" hidden="1" x14ac:dyDescent="0.35">
      <c r="D5" s="5"/>
      <c r="E5" s="5"/>
      <c r="F5" s="5">
        <v>50</v>
      </c>
      <c r="G5" s="5"/>
      <c r="H5" s="5"/>
      <c r="L5" s="5">
        <v>20</v>
      </c>
      <c r="N5" s="5">
        <v>6</v>
      </c>
      <c r="O5" s="5">
        <v>-3</v>
      </c>
      <c r="V5" s="5">
        <v>4</v>
      </c>
      <c r="W5" s="1" t="s">
        <v>6</v>
      </c>
      <c r="AA5" s="6">
        <v>0.18</v>
      </c>
      <c r="AB5" s="6">
        <v>0.3</v>
      </c>
      <c r="AC5" s="7">
        <v>0.105</v>
      </c>
      <c r="AD5" s="6">
        <v>0.13</v>
      </c>
      <c r="AE5" s="6"/>
      <c r="AF5" s="6">
        <v>0.02</v>
      </c>
      <c r="AG5" s="6">
        <v>0.23</v>
      </c>
      <c r="AH5" s="6">
        <v>0.05</v>
      </c>
      <c r="AI5" s="6">
        <v>0.1</v>
      </c>
      <c r="AL5" s="3"/>
    </row>
    <row r="6" spans="2:46" ht="15" customHeight="1" x14ac:dyDescent="0.35">
      <c r="B6" s="105"/>
      <c r="C6" s="130" t="s">
        <v>114</v>
      </c>
      <c r="D6" s="135" t="s">
        <v>7</v>
      </c>
      <c r="E6" s="136"/>
      <c r="F6" s="136"/>
      <c r="G6" s="136"/>
      <c r="H6" s="136"/>
      <c r="I6" s="87"/>
      <c r="J6" s="135" t="s">
        <v>8</v>
      </c>
      <c r="K6" s="137"/>
      <c r="L6" s="138" t="s">
        <v>9</v>
      </c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5" t="s">
        <v>10</v>
      </c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7"/>
      <c r="AK6" s="9"/>
      <c r="AL6" s="9"/>
      <c r="AM6" s="10" t="s">
        <v>11</v>
      </c>
    </row>
    <row r="7" spans="2:46" s="11" customFormat="1" ht="13.5" customHeight="1" x14ac:dyDescent="0.35">
      <c r="B7" s="107"/>
      <c r="C7" s="108"/>
      <c r="D7" s="109">
        <v>1200</v>
      </c>
      <c r="E7" s="109">
        <v>1420</v>
      </c>
      <c r="F7" s="109">
        <v>1500</v>
      </c>
      <c r="G7" s="109">
        <v>1530</v>
      </c>
      <c r="H7" s="109">
        <v>1700</v>
      </c>
      <c r="I7" s="88"/>
      <c r="J7" s="111">
        <v>2000</v>
      </c>
      <c r="K7" s="111">
        <v>2050</v>
      </c>
      <c r="L7" s="111">
        <v>2200</v>
      </c>
      <c r="M7" s="111">
        <v>2380</v>
      </c>
      <c r="N7" s="111">
        <v>2400</v>
      </c>
      <c r="O7" s="112">
        <v>2500</v>
      </c>
      <c r="P7" s="112">
        <v>2740</v>
      </c>
      <c r="Q7" s="112">
        <v>2780</v>
      </c>
      <c r="R7" s="112">
        <v>2790</v>
      </c>
      <c r="S7" s="112">
        <v>2800</v>
      </c>
      <c r="T7" s="112">
        <v>2930</v>
      </c>
      <c r="U7" s="112">
        <v>2940</v>
      </c>
      <c r="V7" s="112">
        <v>2950</v>
      </c>
      <c r="W7" s="112">
        <v>2955</v>
      </c>
      <c r="X7" s="112">
        <v>2970</v>
      </c>
      <c r="Y7" s="110">
        <v>3000</v>
      </c>
      <c r="Z7" s="110">
        <v>4020</v>
      </c>
      <c r="AA7" s="110">
        <v>5000</v>
      </c>
      <c r="AB7" s="110">
        <v>5180</v>
      </c>
      <c r="AC7" s="110">
        <v>5400</v>
      </c>
      <c r="AD7" s="110">
        <v>6000</v>
      </c>
      <c r="AE7" s="110">
        <v>7830</v>
      </c>
      <c r="AF7" s="110">
        <v>7900</v>
      </c>
      <c r="AG7" s="110">
        <v>8150</v>
      </c>
      <c r="AH7" s="110">
        <v>8600</v>
      </c>
      <c r="AI7" s="110">
        <v>8960</v>
      </c>
      <c r="AJ7" s="110">
        <v>8970</v>
      </c>
      <c r="AK7" s="13"/>
      <c r="AL7" s="13"/>
    </row>
    <row r="8" spans="2:46" s="2" customFormat="1" ht="13.5" customHeight="1" x14ac:dyDescent="0.35">
      <c r="B8" s="113"/>
      <c r="C8" s="132" t="s">
        <v>128</v>
      </c>
      <c r="D8" s="114" t="s">
        <v>13</v>
      </c>
      <c r="E8" s="115" t="s">
        <v>14</v>
      </c>
      <c r="F8" s="114" t="s">
        <v>15</v>
      </c>
      <c r="G8" s="114" t="s">
        <v>16</v>
      </c>
      <c r="H8" s="114" t="s">
        <v>17</v>
      </c>
      <c r="I8" s="89"/>
      <c r="J8" s="116" t="s">
        <v>18</v>
      </c>
      <c r="K8" s="116" t="s">
        <v>19</v>
      </c>
      <c r="L8" s="116" t="s">
        <v>20</v>
      </c>
      <c r="M8" s="116" t="s">
        <v>21</v>
      </c>
      <c r="N8" s="116" t="s">
        <v>22</v>
      </c>
      <c r="O8" s="117" t="s">
        <v>23</v>
      </c>
      <c r="P8" s="117" t="s">
        <v>24</v>
      </c>
      <c r="Q8" s="118" t="s">
        <v>25</v>
      </c>
      <c r="R8" s="117" t="s">
        <v>26</v>
      </c>
      <c r="S8" s="117" t="s">
        <v>27</v>
      </c>
      <c r="T8" s="117" t="s">
        <v>26</v>
      </c>
      <c r="U8" s="117" t="s">
        <v>23</v>
      </c>
      <c r="V8" s="117" t="s">
        <v>28</v>
      </c>
      <c r="W8" s="118" t="s">
        <v>29</v>
      </c>
      <c r="X8" s="118" t="s">
        <v>30</v>
      </c>
      <c r="Y8" s="106" t="s">
        <v>31</v>
      </c>
      <c r="Z8" s="106" t="s">
        <v>14</v>
      </c>
      <c r="AA8" s="106" t="s">
        <v>32</v>
      </c>
      <c r="AB8" s="106" t="s">
        <v>33</v>
      </c>
      <c r="AC8" s="106" t="s">
        <v>34</v>
      </c>
      <c r="AD8" s="106" t="s">
        <v>35</v>
      </c>
      <c r="AE8" s="106" t="s">
        <v>36</v>
      </c>
      <c r="AF8" s="106" t="s">
        <v>31</v>
      </c>
      <c r="AG8" s="106" t="s">
        <v>37</v>
      </c>
      <c r="AH8" s="116" t="s">
        <v>38</v>
      </c>
      <c r="AI8" s="106" t="s">
        <v>39</v>
      </c>
      <c r="AJ8" s="116" t="s">
        <v>27</v>
      </c>
      <c r="AK8" s="123"/>
      <c r="AL8" s="15"/>
    </row>
    <row r="9" spans="2:46" ht="13.5" customHeight="1" thickBot="1" x14ac:dyDescent="0.4">
      <c r="B9" s="117" t="s">
        <v>40</v>
      </c>
      <c r="C9" s="115" t="s">
        <v>41</v>
      </c>
      <c r="D9" s="115" t="s">
        <v>42</v>
      </c>
      <c r="E9" s="115" t="s">
        <v>43</v>
      </c>
      <c r="F9" s="115" t="s">
        <v>44</v>
      </c>
      <c r="G9" s="115" t="s">
        <v>45</v>
      </c>
      <c r="H9" s="114" t="s">
        <v>46</v>
      </c>
      <c r="I9" s="90" t="s">
        <v>12</v>
      </c>
      <c r="J9" s="117" t="s">
        <v>47</v>
      </c>
      <c r="K9" s="117" t="s">
        <v>48</v>
      </c>
      <c r="L9" s="117" t="s">
        <v>49</v>
      </c>
      <c r="M9" s="117" t="s">
        <v>50</v>
      </c>
      <c r="N9" s="117" t="s">
        <v>49</v>
      </c>
      <c r="O9" s="117" t="s">
        <v>51</v>
      </c>
      <c r="P9" s="117" t="s">
        <v>52</v>
      </c>
      <c r="Q9" s="117" t="s">
        <v>53</v>
      </c>
      <c r="R9" s="117" t="s">
        <v>34</v>
      </c>
      <c r="S9" s="118" t="s">
        <v>54</v>
      </c>
      <c r="T9" s="117" t="s">
        <v>55</v>
      </c>
      <c r="U9" s="118" t="s">
        <v>53</v>
      </c>
      <c r="V9" s="118" t="s">
        <v>56</v>
      </c>
      <c r="W9" s="118" t="s">
        <v>46</v>
      </c>
      <c r="X9" s="117" t="s">
        <v>45</v>
      </c>
      <c r="Y9" s="119" t="s">
        <v>45</v>
      </c>
      <c r="Z9" s="117" t="s">
        <v>57</v>
      </c>
      <c r="AA9" s="118" t="s">
        <v>46</v>
      </c>
      <c r="AB9" s="117" t="s">
        <v>55</v>
      </c>
      <c r="AC9" s="118"/>
      <c r="AD9" s="118"/>
      <c r="AE9" s="118" t="s">
        <v>44</v>
      </c>
      <c r="AF9" s="118" t="s">
        <v>58</v>
      </c>
      <c r="AG9" s="118" t="s">
        <v>46</v>
      </c>
      <c r="AH9" s="118" t="s">
        <v>46</v>
      </c>
      <c r="AI9" s="118" t="s">
        <v>54</v>
      </c>
      <c r="AJ9" s="118" t="s">
        <v>59</v>
      </c>
      <c r="AK9" s="15"/>
      <c r="AL9" s="17"/>
    </row>
    <row r="10" spans="2:46" ht="20.149999999999999" customHeight="1" x14ac:dyDescent="0.35">
      <c r="B10" s="83"/>
      <c r="C10" s="84" t="s">
        <v>60</v>
      </c>
      <c r="D10" s="84">
        <v>400</v>
      </c>
      <c r="E10" s="85">
        <v>90</v>
      </c>
      <c r="F10" s="85">
        <v>60</v>
      </c>
      <c r="G10" s="85">
        <v>6</v>
      </c>
      <c r="H10" s="85">
        <v>12</v>
      </c>
      <c r="I10" s="91"/>
      <c r="J10" s="85">
        <v>-200</v>
      </c>
      <c r="K10" s="85">
        <v>-55</v>
      </c>
      <c r="L10" s="85">
        <v>-200</v>
      </c>
      <c r="M10" s="85">
        <v>119.34883333333332</v>
      </c>
      <c r="N10" s="85">
        <v>-45</v>
      </c>
      <c r="O10" s="85">
        <v>-40</v>
      </c>
      <c r="P10" s="85">
        <v>-32</v>
      </c>
      <c r="Q10" s="85">
        <v>5.04</v>
      </c>
      <c r="R10" s="85">
        <v>-10.0555</v>
      </c>
      <c r="S10" s="85">
        <v>-20</v>
      </c>
      <c r="T10" s="85">
        <v>-15</v>
      </c>
      <c r="U10" s="85">
        <v>-42</v>
      </c>
      <c r="V10" s="85">
        <v>-3.3333333333333335</v>
      </c>
      <c r="W10" s="85">
        <v>-22</v>
      </c>
      <c r="X10" s="85">
        <v>-8</v>
      </c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17"/>
      <c r="AL10" s="17"/>
      <c r="AM10" s="22">
        <f>SUM(D10:L10)</f>
        <v>113</v>
      </c>
      <c r="AN10" s="23">
        <f>SUM(N10:AJ10)</f>
        <v>-232.34883333333332</v>
      </c>
      <c r="AO10" s="23">
        <f>SUM(AM10:AN10)</f>
        <v>-119.34883333333332</v>
      </c>
      <c r="AP10" s="24" t="s">
        <v>61</v>
      </c>
      <c r="AQ10" s="25" t="s">
        <v>62</v>
      </c>
      <c r="AR10" s="26"/>
      <c r="AS10" s="26"/>
      <c r="AT10" s="24"/>
    </row>
    <row r="11" spans="2:46" ht="20.149999999999999" customHeight="1" x14ac:dyDescent="0.35">
      <c r="B11" s="83"/>
      <c r="C11" s="84" t="s">
        <v>63</v>
      </c>
      <c r="D11" s="84">
        <v>50</v>
      </c>
      <c r="E11" s="85"/>
      <c r="F11" s="85">
        <v>110</v>
      </c>
      <c r="G11" s="85"/>
      <c r="H11" s="85"/>
      <c r="I11" s="91"/>
      <c r="J11" s="85"/>
      <c r="K11" s="85"/>
      <c r="L11" s="85">
        <v>20</v>
      </c>
      <c r="M11" s="85">
        <v>112.65623833333325</v>
      </c>
      <c r="N11" s="85">
        <v>-51</v>
      </c>
      <c r="O11" s="85">
        <v>37</v>
      </c>
      <c r="P11" s="85">
        <v>-3</v>
      </c>
      <c r="Q11" s="85">
        <v>-11.258099999999999</v>
      </c>
      <c r="R11" s="85">
        <v>-2</v>
      </c>
      <c r="S11" s="85">
        <v>20</v>
      </c>
      <c r="T11" s="85"/>
      <c r="U11" s="85">
        <v>-2.1000000000000014</v>
      </c>
      <c r="V11" s="85"/>
      <c r="W11" s="85"/>
      <c r="X11" s="85"/>
      <c r="Y11" s="84">
        <v>-1400</v>
      </c>
      <c r="Z11" s="85">
        <v>252</v>
      </c>
      <c r="AA11" s="85">
        <v>420</v>
      </c>
      <c r="AB11" s="85">
        <v>44.1</v>
      </c>
      <c r="AC11" s="85">
        <v>60.333000000000006</v>
      </c>
      <c r="AD11" s="85"/>
      <c r="AE11" s="85">
        <v>28</v>
      </c>
      <c r="AF11" s="85">
        <v>322</v>
      </c>
      <c r="AG11" s="85">
        <v>-6.7311383333333303</v>
      </c>
      <c r="AH11" s="85"/>
      <c r="AI11" s="85"/>
      <c r="AJ11" s="85"/>
      <c r="AK11" s="17"/>
      <c r="AL11" s="17"/>
      <c r="AM11" s="27">
        <f>SUM(D11:L11)</f>
        <v>180</v>
      </c>
      <c r="AN11" s="28">
        <f>SUM(N11:AJ11)</f>
        <v>-292.65623833333325</v>
      </c>
      <c r="AO11" s="28">
        <f>SUM(AM11:AN11)</f>
        <v>-112.65623833333325</v>
      </c>
      <c r="AP11" s="29" t="s">
        <v>61</v>
      </c>
      <c r="AQ11" s="30" t="s">
        <v>64</v>
      </c>
      <c r="AR11" s="9" t="s">
        <v>65</v>
      </c>
      <c r="AS11" s="28" t="s">
        <v>66</v>
      </c>
      <c r="AT11" s="29"/>
    </row>
    <row r="12" spans="2:46" ht="20.149999999999999" customHeight="1" thickBot="1" x14ac:dyDescent="0.4">
      <c r="B12" s="83"/>
      <c r="C12" s="84" t="s">
        <v>67</v>
      </c>
      <c r="D12" s="84">
        <v>450</v>
      </c>
      <c r="E12" s="85">
        <v>90</v>
      </c>
      <c r="F12" s="85">
        <v>170</v>
      </c>
      <c r="G12" s="85">
        <v>6</v>
      </c>
      <c r="H12" s="85">
        <v>12</v>
      </c>
      <c r="I12" s="91"/>
      <c r="J12" s="85">
        <v>-200</v>
      </c>
      <c r="K12" s="85">
        <v>-55</v>
      </c>
      <c r="L12" s="85">
        <v>-180</v>
      </c>
      <c r="M12" s="85">
        <v>232.00507166666657</v>
      </c>
      <c r="N12" s="85">
        <v>-96</v>
      </c>
      <c r="O12" s="85">
        <v>-3</v>
      </c>
      <c r="P12" s="85">
        <v>-35</v>
      </c>
      <c r="Q12" s="85">
        <v>-6.2180999999999989</v>
      </c>
      <c r="R12" s="85">
        <v>-12.0555</v>
      </c>
      <c r="S12" s="85">
        <v>0</v>
      </c>
      <c r="T12" s="85">
        <v>-15</v>
      </c>
      <c r="U12" s="85">
        <v>-44.1</v>
      </c>
      <c r="V12" s="85">
        <v>-3.3333333333333335</v>
      </c>
      <c r="W12" s="85">
        <v>-22</v>
      </c>
      <c r="X12" s="85">
        <v>-8</v>
      </c>
      <c r="Y12" s="84">
        <v>-1400</v>
      </c>
      <c r="Z12" s="85">
        <v>252</v>
      </c>
      <c r="AA12" s="85">
        <v>420</v>
      </c>
      <c r="AB12" s="85">
        <v>44.1</v>
      </c>
      <c r="AC12" s="85">
        <v>60.333000000000006</v>
      </c>
      <c r="AD12" s="85"/>
      <c r="AE12" s="85">
        <v>28</v>
      </c>
      <c r="AF12" s="85">
        <v>322</v>
      </c>
      <c r="AG12" s="85">
        <v>-6.7311383333333303</v>
      </c>
      <c r="AH12" s="85">
        <v>0</v>
      </c>
      <c r="AI12" s="85">
        <v>0</v>
      </c>
      <c r="AJ12" s="85">
        <v>0</v>
      </c>
      <c r="AK12" s="17"/>
      <c r="AL12" s="17"/>
      <c r="AM12" s="31"/>
      <c r="AN12" s="32"/>
      <c r="AO12" s="32"/>
      <c r="AP12" s="33"/>
      <c r="AQ12" s="34">
        <f>+M10</f>
        <v>119.34883333333332</v>
      </c>
      <c r="AR12" s="35">
        <f>-SUM(D11:L11)-SUM(N11:AF11)</f>
        <v>105.92509999999993</v>
      </c>
      <c r="AS12" s="36">
        <f>SUM(AQ12:AR12)+L10*AH5</f>
        <v>215.27393333333325</v>
      </c>
      <c r="AT12" s="33"/>
    </row>
    <row r="13" spans="2:46" ht="20.149999999999999" customHeight="1" x14ac:dyDescent="0.35">
      <c r="B13" s="18"/>
      <c r="C13" s="37" t="s">
        <v>68</v>
      </c>
      <c r="D13" s="20"/>
      <c r="E13" s="20"/>
      <c r="F13" s="20"/>
      <c r="G13" s="20"/>
      <c r="H13" s="20"/>
      <c r="I13" s="91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17"/>
      <c r="AL13" s="17"/>
    </row>
    <row r="14" spans="2:46" ht="20.149999999999999" customHeight="1" x14ac:dyDescent="0.35">
      <c r="B14" s="18">
        <v>1</v>
      </c>
      <c r="C14" s="103" t="s">
        <v>120</v>
      </c>
      <c r="D14" s="20"/>
      <c r="E14" s="20"/>
      <c r="F14" s="20"/>
      <c r="G14" s="20"/>
      <c r="H14" s="20"/>
      <c r="I14" s="91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17"/>
      <c r="AL14" s="17"/>
    </row>
    <row r="15" spans="2:46" ht="20.149999999999999" customHeight="1" x14ac:dyDescent="0.35">
      <c r="B15" s="18">
        <v>2</v>
      </c>
      <c r="C15" s="19" t="s">
        <v>91</v>
      </c>
      <c r="D15" s="20"/>
      <c r="E15" s="20"/>
      <c r="F15" s="20"/>
      <c r="G15" s="20"/>
      <c r="H15" s="20"/>
      <c r="I15" s="91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17"/>
      <c r="AL15" s="17"/>
    </row>
    <row r="16" spans="2:46" ht="20.149999999999999" customHeight="1" x14ac:dyDescent="0.35">
      <c r="B16" s="18">
        <v>3</v>
      </c>
      <c r="C16" s="19" t="s">
        <v>118</v>
      </c>
      <c r="D16" s="20"/>
      <c r="E16" s="20"/>
      <c r="F16" s="20"/>
      <c r="G16" s="20"/>
      <c r="H16" s="20"/>
      <c r="I16" s="91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17"/>
      <c r="AL16" s="39"/>
    </row>
    <row r="17" spans="2:38" ht="20.149999999999999" customHeight="1" x14ac:dyDescent="0.35">
      <c r="B17" s="18">
        <v>4</v>
      </c>
      <c r="C17" s="19" t="s">
        <v>95</v>
      </c>
      <c r="D17" s="20"/>
      <c r="E17" s="20"/>
      <c r="F17" s="20"/>
      <c r="G17" s="20"/>
      <c r="H17" s="20"/>
      <c r="I17" s="91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17"/>
      <c r="AL17" s="17"/>
    </row>
    <row r="18" spans="2:38" ht="20.149999999999999" customHeight="1" x14ac:dyDescent="0.35">
      <c r="B18" s="18">
        <v>5</v>
      </c>
      <c r="C18" s="19" t="s">
        <v>119</v>
      </c>
      <c r="D18" s="20"/>
      <c r="E18" s="20"/>
      <c r="F18" s="20"/>
      <c r="G18" s="20"/>
      <c r="H18" s="20"/>
      <c r="I18" s="91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17"/>
      <c r="AL18" s="17"/>
    </row>
    <row r="19" spans="2:38" ht="20.149999999999999" customHeight="1" x14ac:dyDescent="0.35">
      <c r="B19" s="18">
        <v>6</v>
      </c>
      <c r="C19" s="19" t="s">
        <v>96</v>
      </c>
      <c r="D19" s="20"/>
      <c r="E19" s="20"/>
      <c r="F19" s="20"/>
      <c r="G19" s="20"/>
      <c r="H19" s="20"/>
      <c r="I19" s="91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17"/>
      <c r="AL19" s="17"/>
    </row>
    <row r="20" spans="2:38" ht="20.149999999999999" customHeight="1" x14ac:dyDescent="0.35">
      <c r="B20" s="18">
        <f t="shared" ref="B20:B24" si="0">+B19+1</f>
        <v>7</v>
      </c>
      <c r="C20" s="19" t="s">
        <v>70</v>
      </c>
      <c r="D20" s="20"/>
      <c r="E20" s="20"/>
      <c r="F20" s="20"/>
      <c r="G20" s="20"/>
      <c r="H20" s="20"/>
      <c r="I20" s="91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38"/>
      <c r="AD20" s="20"/>
      <c r="AE20" s="20"/>
      <c r="AF20" s="20"/>
      <c r="AG20" s="20"/>
      <c r="AH20" s="20"/>
      <c r="AI20" s="20"/>
      <c r="AJ20" s="20"/>
      <c r="AK20" s="17"/>
      <c r="AL20" s="17"/>
    </row>
    <row r="21" spans="2:38" ht="20.149999999999999" customHeight="1" x14ac:dyDescent="0.35">
      <c r="B21" s="18">
        <f t="shared" si="0"/>
        <v>8</v>
      </c>
      <c r="C21" s="19" t="s">
        <v>71</v>
      </c>
      <c r="D21" s="20"/>
      <c r="E21" s="20"/>
      <c r="F21" s="20"/>
      <c r="G21" s="20"/>
      <c r="H21" s="20"/>
      <c r="I21" s="91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17"/>
      <c r="AL21" s="17"/>
    </row>
    <row r="22" spans="2:38" ht="20.149999999999999" customHeight="1" x14ac:dyDescent="0.35">
      <c r="B22" s="18">
        <f t="shared" si="0"/>
        <v>9</v>
      </c>
      <c r="C22" s="19" t="s">
        <v>72</v>
      </c>
      <c r="D22" s="20"/>
      <c r="E22" s="20"/>
      <c r="F22" s="38"/>
      <c r="G22" s="20"/>
      <c r="H22" s="20"/>
      <c r="I22" s="91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38"/>
      <c r="AF22" s="20"/>
      <c r="AG22" s="20"/>
      <c r="AH22" s="20"/>
      <c r="AI22" s="20"/>
      <c r="AJ22" s="20"/>
      <c r="AK22" s="17"/>
      <c r="AL22" s="17"/>
    </row>
    <row r="23" spans="2:38" ht="20.149999999999999" customHeight="1" x14ac:dyDescent="0.35">
      <c r="B23" s="18">
        <f t="shared" si="0"/>
        <v>10</v>
      </c>
      <c r="C23" s="19" t="s">
        <v>73</v>
      </c>
      <c r="D23" s="20"/>
      <c r="E23" s="20"/>
      <c r="F23" s="20"/>
      <c r="G23" s="20"/>
      <c r="H23" s="20"/>
      <c r="I23" s="91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17"/>
      <c r="AL23" s="17"/>
    </row>
    <row r="24" spans="2:38" ht="20.149999999999999" customHeight="1" x14ac:dyDescent="0.35">
      <c r="B24" s="18">
        <f t="shared" si="0"/>
        <v>11</v>
      </c>
      <c r="C24" s="19" t="s">
        <v>74</v>
      </c>
      <c r="D24" s="19"/>
      <c r="E24" s="20"/>
      <c r="F24" s="20"/>
      <c r="G24" s="20"/>
      <c r="H24" s="20"/>
      <c r="I24" s="91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17"/>
      <c r="AL24" s="17"/>
    </row>
    <row r="25" spans="2:38" ht="20.149999999999999" customHeight="1" x14ac:dyDescent="0.35">
      <c r="B25" s="80"/>
      <c r="C25" s="81" t="s">
        <v>75</v>
      </c>
      <c r="D25" s="81"/>
      <c r="E25" s="82"/>
      <c r="F25" s="82"/>
      <c r="G25" s="82"/>
      <c r="H25" s="82"/>
      <c r="I25" s="91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1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17"/>
      <c r="AL25" s="17"/>
    </row>
    <row r="26" spans="2:38" ht="20.149999999999999" customHeight="1" x14ac:dyDescent="0.35">
      <c r="B26" s="104">
        <v>12</v>
      </c>
      <c r="C26" s="50" t="s">
        <v>69</v>
      </c>
      <c r="D26" s="50"/>
      <c r="E26" s="21"/>
      <c r="F26" s="21"/>
      <c r="G26" s="21"/>
      <c r="H26" s="21"/>
      <c r="I26" s="9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50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7"/>
      <c r="AL26" s="17"/>
    </row>
    <row r="27" spans="2:38" ht="20.149999999999999" customHeight="1" x14ac:dyDescent="0.35">
      <c r="B27" s="18">
        <v>13</v>
      </c>
      <c r="C27" s="19" t="s">
        <v>76</v>
      </c>
      <c r="D27" s="19"/>
      <c r="E27" s="20"/>
      <c r="F27" s="20"/>
      <c r="G27" s="20"/>
      <c r="H27" s="20"/>
      <c r="I27" s="91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17"/>
      <c r="AL27" s="17"/>
    </row>
    <row r="28" spans="2:38" ht="20.149999999999999" customHeight="1" x14ac:dyDescent="0.35">
      <c r="B28" s="18">
        <v>14</v>
      </c>
      <c r="C28" s="19" t="s">
        <v>77</v>
      </c>
      <c r="D28" s="19"/>
      <c r="E28" s="20"/>
      <c r="F28" s="20"/>
      <c r="G28" s="20"/>
      <c r="H28" s="20"/>
      <c r="I28" s="91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17"/>
      <c r="AL28" s="17"/>
    </row>
    <row r="29" spans="2:38" ht="20.149999999999999" customHeight="1" x14ac:dyDescent="0.35">
      <c r="B29" s="75"/>
      <c r="C29" s="40" t="s">
        <v>78</v>
      </c>
      <c r="D29" s="40"/>
      <c r="E29" s="41"/>
      <c r="F29" s="41"/>
      <c r="G29" s="41"/>
      <c r="H29" s="41"/>
      <c r="I29" s="9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17"/>
      <c r="AL29" s="17"/>
    </row>
    <row r="30" spans="2:38" s="42" customFormat="1" ht="20.149999999999999" customHeight="1" x14ac:dyDescent="0.35">
      <c r="B30" s="76"/>
      <c r="C30" s="77" t="s">
        <v>79</v>
      </c>
      <c r="D30" s="77"/>
      <c r="E30" s="78"/>
      <c r="F30" s="78"/>
      <c r="G30" s="78"/>
      <c r="H30" s="78"/>
      <c r="I30" s="91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49"/>
      <c r="AL30" s="49"/>
    </row>
    <row r="31" spans="2:38" s="42" customFormat="1" ht="15" customHeight="1" x14ac:dyDescent="0.35">
      <c r="B31" s="43"/>
      <c r="C31" s="44" t="s">
        <v>115</v>
      </c>
      <c r="D31" s="44"/>
      <c r="E31" s="45"/>
      <c r="F31" s="45"/>
      <c r="G31" s="46"/>
      <c r="H31" s="79"/>
      <c r="I31" s="47"/>
      <c r="J31" s="79"/>
      <c r="K31" s="48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6"/>
      <c r="AK31" s="49"/>
      <c r="AL31" s="49"/>
    </row>
    <row r="32" spans="2:38" x14ac:dyDescent="0.35">
      <c r="H32" s="49"/>
      <c r="I32" s="49"/>
      <c r="J32" s="49"/>
      <c r="K32" s="49"/>
      <c r="L32" s="49"/>
      <c r="M32" s="49"/>
      <c r="N32" s="49"/>
      <c r="O32" s="49"/>
      <c r="P32" s="49"/>
      <c r="R32" s="54"/>
    </row>
    <row r="33" spans="3:16" x14ac:dyDescent="0.35">
      <c r="H33" s="49"/>
      <c r="I33" s="49"/>
      <c r="J33" s="49"/>
      <c r="K33" s="49"/>
      <c r="L33" s="49"/>
      <c r="M33" s="49"/>
      <c r="N33" s="49"/>
      <c r="O33" s="49"/>
      <c r="P33" s="49"/>
    </row>
    <row r="34" spans="3:16" x14ac:dyDescent="0.35">
      <c r="C34" s="52" t="s">
        <v>80</v>
      </c>
      <c r="D34" s="52"/>
      <c r="E34" s="52"/>
      <c r="F34" s="53"/>
      <c r="G34" s="53"/>
      <c r="H34" s="49"/>
      <c r="I34" s="49"/>
      <c r="J34" s="49"/>
      <c r="K34" s="49"/>
      <c r="L34" s="49"/>
      <c r="M34" s="49"/>
      <c r="N34" s="49"/>
      <c r="O34" s="49"/>
      <c r="P34" s="49"/>
    </row>
    <row r="35" spans="3:16" x14ac:dyDescent="0.35">
      <c r="C35" s="1" t="s">
        <v>81</v>
      </c>
      <c r="E35" s="54"/>
      <c r="F35" s="47"/>
      <c r="G35" s="54">
        <f>-SUM(Y24)</f>
        <v>0</v>
      </c>
      <c r="H35" s="49"/>
      <c r="I35" s="49"/>
      <c r="J35" s="49"/>
      <c r="K35" s="49"/>
      <c r="L35" s="49"/>
      <c r="M35" s="49"/>
      <c r="N35" s="49"/>
      <c r="O35" s="49"/>
      <c r="P35" s="49"/>
    </row>
    <row r="36" spans="3:16" x14ac:dyDescent="0.35">
      <c r="C36" s="1" t="s">
        <v>82</v>
      </c>
      <c r="E36" s="55"/>
      <c r="F36" s="56"/>
      <c r="G36" s="54"/>
      <c r="H36" s="49"/>
      <c r="I36" s="49"/>
      <c r="J36" s="49"/>
      <c r="K36" s="49"/>
      <c r="L36" s="49"/>
      <c r="M36" s="49"/>
      <c r="N36" s="49"/>
      <c r="O36" s="49"/>
      <c r="P36" s="49"/>
    </row>
    <row r="37" spans="3:16" x14ac:dyDescent="0.35">
      <c r="C37" s="57" t="s">
        <v>83</v>
      </c>
      <c r="D37" s="57"/>
      <c r="E37" s="54"/>
      <c r="F37" s="47"/>
      <c r="G37" s="58"/>
      <c r="H37" s="49"/>
      <c r="I37" s="49"/>
      <c r="J37" s="49"/>
      <c r="K37" s="49"/>
      <c r="L37" s="49"/>
      <c r="M37" s="49"/>
      <c r="N37" s="49"/>
      <c r="O37" s="49"/>
      <c r="P37" s="49"/>
    </row>
    <row r="38" spans="3:16" x14ac:dyDescent="0.35">
      <c r="C38" s="1" t="s">
        <v>84</v>
      </c>
      <c r="D38" s="59"/>
      <c r="E38" s="54"/>
      <c r="F38" s="47"/>
      <c r="G38" s="54"/>
      <c r="H38" s="49"/>
      <c r="I38" s="49"/>
      <c r="J38" s="49"/>
      <c r="K38" s="49"/>
      <c r="L38" s="49"/>
      <c r="M38" s="49"/>
      <c r="N38" s="49"/>
      <c r="O38" s="49"/>
      <c r="P38" s="49"/>
    </row>
    <row r="39" spans="3:16" x14ac:dyDescent="0.35">
      <c r="C39" s="1" t="s">
        <v>69</v>
      </c>
      <c r="D39" s="59"/>
      <c r="E39" s="54"/>
      <c r="F39" s="47"/>
      <c r="G39" s="54"/>
      <c r="H39" s="49"/>
      <c r="I39" s="49"/>
      <c r="J39" s="49"/>
      <c r="K39" s="49"/>
      <c r="L39" s="49"/>
      <c r="M39" s="49"/>
      <c r="N39" s="49"/>
      <c r="O39" s="49"/>
      <c r="P39" s="49"/>
    </row>
    <row r="40" spans="3:16" x14ac:dyDescent="0.35">
      <c r="C40" s="1" t="s">
        <v>85</v>
      </c>
      <c r="D40" s="59"/>
      <c r="E40" s="55"/>
      <c r="F40" s="45"/>
      <c r="G40" s="54"/>
      <c r="H40" s="49"/>
      <c r="I40" s="49"/>
      <c r="J40" s="49"/>
      <c r="K40" s="49"/>
      <c r="L40" s="49"/>
      <c r="M40" s="49"/>
      <c r="N40" s="49"/>
      <c r="O40" s="49"/>
      <c r="P40" s="49"/>
    </row>
    <row r="41" spans="3:16" x14ac:dyDescent="0.35">
      <c r="C41" s="60" t="s">
        <v>86</v>
      </c>
      <c r="D41" s="60"/>
      <c r="E41" s="61"/>
      <c r="F41" s="45"/>
      <c r="G41" s="61"/>
      <c r="H41" s="49"/>
      <c r="I41" s="49"/>
      <c r="J41" s="49"/>
      <c r="K41" s="49"/>
      <c r="L41" s="49"/>
      <c r="M41" s="49"/>
      <c r="N41" s="49"/>
      <c r="O41" s="49"/>
      <c r="P41" s="49"/>
    </row>
    <row r="42" spans="3:16" x14ac:dyDescent="0.35">
      <c r="E42" s="54"/>
      <c r="F42" s="47"/>
      <c r="G42" s="54"/>
      <c r="H42" s="49"/>
      <c r="I42" s="49"/>
      <c r="J42" s="49"/>
      <c r="K42" s="49"/>
      <c r="L42" s="49"/>
      <c r="M42" s="49"/>
      <c r="N42" s="49"/>
      <c r="O42" s="49"/>
      <c r="P42" s="49"/>
    </row>
    <row r="43" spans="3:16" x14ac:dyDescent="0.35">
      <c r="C43" s="62" t="s">
        <v>87</v>
      </c>
      <c r="D43" s="62"/>
      <c r="E43" s="54"/>
      <c r="F43" s="47"/>
      <c r="G43" s="54"/>
      <c r="H43" s="49"/>
      <c r="I43" s="49"/>
      <c r="J43" s="49"/>
      <c r="K43" s="49"/>
      <c r="L43" s="49"/>
      <c r="M43" s="49"/>
      <c r="N43" s="49"/>
      <c r="O43" s="49"/>
      <c r="P43" s="49"/>
    </row>
    <row r="44" spans="3:16" x14ac:dyDescent="0.35">
      <c r="C44" s="42" t="s">
        <v>88</v>
      </c>
      <c r="D44" s="92"/>
      <c r="E44" s="93"/>
      <c r="F44" s="47"/>
      <c r="G44" s="94"/>
      <c r="H44" s="49"/>
      <c r="I44" s="49"/>
      <c r="J44" s="49"/>
      <c r="K44" s="49"/>
      <c r="L44" s="49"/>
      <c r="M44" s="49"/>
      <c r="N44" s="49"/>
      <c r="O44" s="49"/>
      <c r="P44" s="49"/>
    </row>
    <row r="45" spans="3:16" x14ac:dyDescent="0.35">
      <c r="C45" s="42" t="s">
        <v>89</v>
      </c>
      <c r="D45" s="42"/>
      <c r="E45" s="93"/>
      <c r="F45" s="47"/>
      <c r="G45" s="93"/>
      <c r="H45" s="49"/>
      <c r="I45" s="49"/>
      <c r="J45" s="49"/>
      <c r="K45" s="49"/>
      <c r="L45" s="49"/>
      <c r="M45" s="49"/>
      <c r="N45" s="49"/>
      <c r="O45" s="49"/>
      <c r="P45" s="49"/>
    </row>
    <row r="46" spans="3:16" x14ac:dyDescent="0.35">
      <c r="C46" s="95" t="s">
        <v>90</v>
      </c>
      <c r="D46" s="95"/>
      <c r="E46" s="96"/>
      <c r="F46" s="45"/>
      <c r="G46" s="96"/>
    </row>
  </sheetData>
  <mergeCells count="6">
    <mergeCell ref="AA4:AB4"/>
    <mergeCell ref="AC4:AD4"/>
    <mergeCell ref="D6:H6"/>
    <mergeCell ref="J6:K6"/>
    <mergeCell ref="L6:X6"/>
    <mergeCell ref="Y6:AJ6"/>
  </mergeCells>
  <pageMargins left="0.32" right="0.2" top="1" bottom="1" header="0.5" footer="0.5"/>
  <pageSetup paperSize="9"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U96"/>
  <sheetViews>
    <sheetView showGridLines="0" showZeros="0" tabSelected="1" workbookViewId="0">
      <selection activeCell="G91" sqref="G91"/>
    </sheetView>
  </sheetViews>
  <sheetFormatPr defaultColWidth="10.25" defaultRowHeight="12.9" x14ac:dyDescent="0.35"/>
  <cols>
    <col min="1" max="1" width="4.75" style="1" customWidth="1"/>
    <col min="2" max="2" width="3" style="2" customWidth="1"/>
    <col min="3" max="3" width="21.4140625" style="1" customWidth="1"/>
    <col min="4" max="4" width="7.4140625" style="1" customWidth="1"/>
    <col min="5" max="5" width="6.58203125" style="1" customWidth="1"/>
    <col min="6" max="6" width="7.25" style="1" customWidth="1"/>
    <col min="7" max="7" width="7.83203125" style="1" customWidth="1"/>
    <col min="8" max="8" width="6.1640625" style="1" customWidth="1"/>
    <col min="9" max="9" width="1.4140625" style="86" customWidth="1"/>
    <col min="10" max="24" width="6.4140625" style="1" customWidth="1"/>
    <col min="25" max="25" width="8.1640625" style="1" customWidth="1"/>
    <col min="26" max="36" width="6.4140625" style="1" customWidth="1"/>
    <col min="37" max="37" width="2.75" style="3" customWidth="1"/>
    <col min="38" max="39" width="5.58203125" style="1" customWidth="1"/>
    <col min="40" max="49" width="0" style="1" hidden="1" customWidth="1"/>
    <col min="50" max="16384" width="10.25" style="1"/>
  </cols>
  <sheetData>
    <row r="1" spans="2:47" x14ac:dyDescent="0.35">
      <c r="B1" s="102"/>
    </row>
    <row r="2" spans="2:47" x14ac:dyDescent="0.35">
      <c r="B2" s="4" t="s">
        <v>117</v>
      </c>
    </row>
    <row r="4" spans="2:47" hidden="1" x14ac:dyDescent="0.35">
      <c r="F4" s="1" t="s">
        <v>0</v>
      </c>
      <c r="L4" s="1" t="s">
        <v>0</v>
      </c>
      <c r="N4" s="1" t="s">
        <v>0</v>
      </c>
      <c r="O4" s="1" t="s">
        <v>0</v>
      </c>
      <c r="AA4" s="134" t="s">
        <v>1</v>
      </c>
      <c r="AB4" s="134"/>
      <c r="AC4" s="134" t="s">
        <v>2</v>
      </c>
      <c r="AD4" s="134"/>
      <c r="AE4" s="2"/>
      <c r="AF4" s="2"/>
      <c r="AG4" s="1" t="s">
        <v>3</v>
      </c>
      <c r="AH4" s="1" t="s">
        <v>4</v>
      </c>
      <c r="AI4" s="1" t="s">
        <v>5</v>
      </c>
    </row>
    <row r="5" spans="2:47" hidden="1" x14ac:dyDescent="0.35">
      <c r="D5" s="5"/>
      <c r="E5" s="5"/>
      <c r="F5" s="5">
        <v>50</v>
      </c>
      <c r="G5" s="5"/>
      <c r="H5" s="5"/>
      <c r="L5" s="5">
        <v>20</v>
      </c>
      <c r="N5" s="5">
        <v>6</v>
      </c>
      <c r="O5" s="5">
        <v>-3</v>
      </c>
      <c r="V5" s="5">
        <v>4</v>
      </c>
      <c r="W5" s="1" t="s">
        <v>6</v>
      </c>
      <c r="AA5" s="6">
        <v>0.18</v>
      </c>
      <c r="AB5" s="6">
        <v>0.3</v>
      </c>
      <c r="AC5" s="7">
        <v>0.105</v>
      </c>
      <c r="AD5" s="6">
        <v>0.13</v>
      </c>
      <c r="AE5" s="6"/>
      <c r="AF5" s="6">
        <v>0.02</v>
      </c>
      <c r="AG5" s="6">
        <v>0.23</v>
      </c>
      <c r="AH5" s="6">
        <v>0.05</v>
      </c>
      <c r="AI5" s="6">
        <v>0.1</v>
      </c>
    </row>
    <row r="6" spans="2:47" ht="15" customHeight="1" x14ac:dyDescent="0.35">
      <c r="B6" s="105"/>
      <c r="C6" s="130" t="s">
        <v>114</v>
      </c>
      <c r="D6" s="135" t="s">
        <v>7</v>
      </c>
      <c r="E6" s="136"/>
      <c r="F6" s="136"/>
      <c r="G6" s="136"/>
      <c r="H6" s="136"/>
      <c r="I6" s="87"/>
      <c r="J6" s="135" t="s">
        <v>8</v>
      </c>
      <c r="K6" s="137"/>
      <c r="L6" s="138" t="s">
        <v>9</v>
      </c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5" t="s">
        <v>10</v>
      </c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7"/>
      <c r="AK6" s="8"/>
      <c r="AL6" s="120" t="s">
        <v>11</v>
      </c>
      <c r="AM6" s="9"/>
      <c r="AN6" s="10" t="s">
        <v>11</v>
      </c>
    </row>
    <row r="7" spans="2:47" s="11" customFormat="1" ht="13.5" customHeight="1" x14ac:dyDescent="0.35">
      <c r="B7" s="107"/>
      <c r="C7" s="108"/>
      <c r="D7" s="129">
        <v>1200</v>
      </c>
      <c r="E7" s="129">
        <v>1420</v>
      </c>
      <c r="F7" s="129">
        <v>1500</v>
      </c>
      <c r="G7" s="129">
        <v>1530</v>
      </c>
      <c r="H7" s="129">
        <v>1700</v>
      </c>
      <c r="I7" s="88"/>
      <c r="J7" s="111">
        <v>2000</v>
      </c>
      <c r="K7" s="111">
        <v>2050</v>
      </c>
      <c r="L7" s="111">
        <v>2200</v>
      </c>
      <c r="M7" s="111">
        <v>2380</v>
      </c>
      <c r="N7" s="111">
        <v>2400</v>
      </c>
      <c r="O7" s="112">
        <v>2500</v>
      </c>
      <c r="P7" s="112">
        <v>2740</v>
      </c>
      <c r="Q7" s="112">
        <v>2780</v>
      </c>
      <c r="R7" s="112">
        <v>2790</v>
      </c>
      <c r="S7" s="112">
        <v>2800</v>
      </c>
      <c r="T7" s="112">
        <v>2930</v>
      </c>
      <c r="U7" s="112">
        <v>2940</v>
      </c>
      <c r="V7" s="112">
        <v>2950</v>
      </c>
      <c r="W7" s="112">
        <v>2955</v>
      </c>
      <c r="X7" s="112">
        <v>2970</v>
      </c>
      <c r="Y7" s="110">
        <v>3000</v>
      </c>
      <c r="Z7" s="110">
        <v>4020</v>
      </c>
      <c r="AA7" s="110">
        <v>5000</v>
      </c>
      <c r="AB7" s="110">
        <v>5180</v>
      </c>
      <c r="AC7" s="110">
        <v>5400</v>
      </c>
      <c r="AD7" s="110">
        <v>6000</v>
      </c>
      <c r="AE7" s="110">
        <v>7830</v>
      </c>
      <c r="AF7" s="110">
        <v>7900</v>
      </c>
      <c r="AG7" s="110">
        <v>8150</v>
      </c>
      <c r="AH7" s="110">
        <v>8600</v>
      </c>
      <c r="AI7" s="110">
        <v>8960</v>
      </c>
      <c r="AJ7" s="110">
        <v>8970</v>
      </c>
      <c r="AK7" s="12"/>
      <c r="AL7" s="121" t="s">
        <v>12</v>
      </c>
      <c r="AM7" s="13"/>
    </row>
    <row r="8" spans="2:47" s="2" customFormat="1" ht="13.5" customHeight="1" x14ac:dyDescent="0.35">
      <c r="B8" s="113"/>
      <c r="C8" s="132" t="s">
        <v>128</v>
      </c>
      <c r="D8" s="115" t="s">
        <v>13</v>
      </c>
      <c r="E8" s="115" t="s">
        <v>14</v>
      </c>
      <c r="F8" s="115" t="s">
        <v>15</v>
      </c>
      <c r="G8" s="115" t="s">
        <v>16</v>
      </c>
      <c r="H8" s="115" t="s">
        <v>17</v>
      </c>
      <c r="I8" s="89"/>
      <c r="J8" s="116" t="s">
        <v>18</v>
      </c>
      <c r="K8" s="116" t="s">
        <v>19</v>
      </c>
      <c r="L8" s="116" t="s">
        <v>20</v>
      </c>
      <c r="M8" s="116" t="s">
        <v>21</v>
      </c>
      <c r="N8" s="116" t="s">
        <v>22</v>
      </c>
      <c r="O8" s="117" t="s">
        <v>23</v>
      </c>
      <c r="P8" s="117" t="s">
        <v>24</v>
      </c>
      <c r="Q8" s="118" t="s">
        <v>25</v>
      </c>
      <c r="R8" s="117" t="s">
        <v>26</v>
      </c>
      <c r="S8" s="117" t="s">
        <v>27</v>
      </c>
      <c r="T8" s="117" t="s">
        <v>26</v>
      </c>
      <c r="U8" s="117" t="s">
        <v>23</v>
      </c>
      <c r="V8" s="117" t="s">
        <v>28</v>
      </c>
      <c r="W8" s="118" t="s">
        <v>29</v>
      </c>
      <c r="X8" s="118" t="s">
        <v>30</v>
      </c>
      <c r="Y8" s="106" t="s">
        <v>31</v>
      </c>
      <c r="Z8" s="106" t="s">
        <v>14</v>
      </c>
      <c r="AA8" s="106" t="s">
        <v>32</v>
      </c>
      <c r="AB8" s="106" t="s">
        <v>33</v>
      </c>
      <c r="AC8" s="106" t="s">
        <v>34</v>
      </c>
      <c r="AD8" s="106" t="s">
        <v>35</v>
      </c>
      <c r="AE8" s="106" t="s">
        <v>36</v>
      </c>
      <c r="AF8" s="106" t="s">
        <v>31</v>
      </c>
      <c r="AG8" s="106" t="s">
        <v>37</v>
      </c>
      <c r="AH8" s="116" t="s">
        <v>38</v>
      </c>
      <c r="AI8" s="106" t="s">
        <v>39</v>
      </c>
      <c r="AJ8" s="116" t="s">
        <v>27</v>
      </c>
      <c r="AK8" s="14"/>
      <c r="AL8" s="117"/>
      <c r="AM8" s="15"/>
    </row>
    <row r="9" spans="2:47" ht="13.5" customHeight="1" thickBot="1" x14ac:dyDescent="0.4">
      <c r="B9" s="117" t="s">
        <v>40</v>
      </c>
      <c r="C9" s="115" t="s">
        <v>41</v>
      </c>
      <c r="D9" s="115" t="s">
        <v>42</v>
      </c>
      <c r="E9" s="115" t="s">
        <v>43</v>
      </c>
      <c r="F9" s="115" t="s">
        <v>44</v>
      </c>
      <c r="G9" s="115" t="s">
        <v>45</v>
      </c>
      <c r="H9" s="115" t="s">
        <v>46</v>
      </c>
      <c r="I9" s="90" t="s">
        <v>12</v>
      </c>
      <c r="J9" s="117" t="s">
        <v>47</v>
      </c>
      <c r="K9" s="117" t="s">
        <v>48</v>
      </c>
      <c r="L9" s="117" t="s">
        <v>49</v>
      </c>
      <c r="M9" s="117" t="s">
        <v>50</v>
      </c>
      <c r="N9" s="117" t="s">
        <v>49</v>
      </c>
      <c r="O9" s="117" t="s">
        <v>51</v>
      </c>
      <c r="P9" s="117" t="s">
        <v>52</v>
      </c>
      <c r="Q9" s="117" t="s">
        <v>53</v>
      </c>
      <c r="R9" s="117" t="s">
        <v>34</v>
      </c>
      <c r="S9" s="118" t="s">
        <v>54</v>
      </c>
      <c r="T9" s="117" t="s">
        <v>55</v>
      </c>
      <c r="U9" s="118" t="s">
        <v>53</v>
      </c>
      <c r="V9" s="118" t="s">
        <v>56</v>
      </c>
      <c r="W9" s="118" t="s">
        <v>46</v>
      </c>
      <c r="X9" s="117" t="s">
        <v>45</v>
      </c>
      <c r="Y9" s="119" t="s">
        <v>45</v>
      </c>
      <c r="Z9" s="117" t="s">
        <v>57</v>
      </c>
      <c r="AA9" s="118" t="s">
        <v>46</v>
      </c>
      <c r="AB9" s="117" t="s">
        <v>55</v>
      </c>
      <c r="AC9" s="118"/>
      <c r="AD9" s="118"/>
      <c r="AE9" s="118" t="s">
        <v>44</v>
      </c>
      <c r="AF9" s="118" t="s">
        <v>58</v>
      </c>
      <c r="AG9" s="118" t="s">
        <v>46</v>
      </c>
      <c r="AH9" s="118" t="s">
        <v>46</v>
      </c>
      <c r="AI9" s="118" t="s">
        <v>54</v>
      </c>
      <c r="AJ9" s="118" t="s">
        <v>59</v>
      </c>
      <c r="AK9" s="16"/>
      <c r="AL9" s="122"/>
      <c r="AM9" s="17"/>
    </row>
    <row r="10" spans="2:47" ht="20.149999999999999" customHeight="1" x14ac:dyDescent="0.35">
      <c r="B10" s="83"/>
      <c r="C10" s="84" t="s">
        <v>60</v>
      </c>
      <c r="D10" s="84">
        <v>400</v>
      </c>
      <c r="E10" s="85">
        <v>90</v>
      </c>
      <c r="F10" s="85">
        <v>60</v>
      </c>
      <c r="G10" s="85">
        <v>6</v>
      </c>
      <c r="H10" s="85">
        <v>12</v>
      </c>
      <c r="I10" s="91"/>
      <c r="J10" s="85">
        <v>-200</v>
      </c>
      <c r="K10" s="85">
        <v>-55</v>
      </c>
      <c r="L10" s="85">
        <v>-200</v>
      </c>
      <c r="M10" s="85">
        <f>-AP10</f>
        <v>119.34883333333332</v>
      </c>
      <c r="N10" s="85">
        <v>-45</v>
      </c>
      <c r="O10" s="85">
        <v>-40</v>
      </c>
      <c r="P10" s="85">
        <v>-32</v>
      </c>
      <c r="Q10" s="85">
        <f>-U10*0.12</f>
        <v>5.04</v>
      </c>
      <c r="R10" s="85">
        <f>-AC11/6</f>
        <v>-10.0555</v>
      </c>
      <c r="S10" s="85">
        <v>-20</v>
      </c>
      <c r="T10" s="85">
        <v>-15</v>
      </c>
      <c r="U10" s="85">
        <v>-42</v>
      </c>
      <c r="V10" s="85">
        <f>+AH5*L10*V5/12</f>
        <v>-3.3333333333333335</v>
      </c>
      <c r="W10" s="85">
        <v>-22</v>
      </c>
      <c r="X10" s="85">
        <v>-8</v>
      </c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17"/>
      <c r="AL10" s="19">
        <f t="shared" ref="AL10:AL17" si="0">SUM(D10:AJ10)</f>
        <v>0</v>
      </c>
      <c r="AM10" s="17"/>
      <c r="AN10" s="22">
        <f>SUM(D10:L10)</f>
        <v>113</v>
      </c>
      <c r="AO10" s="23">
        <f>SUM(N10:AJ10)</f>
        <v>-232.34883333333332</v>
      </c>
      <c r="AP10" s="23">
        <f>SUM(AN10:AO10)</f>
        <v>-119.34883333333332</v>
      </c>
      <c r="AQ10" s="24" t="s">
        <v>61</v>
      </c>
      <c r="AR10" s="25" t="s">
        <v>62</v>
      </c>
      <c r="AS10" s="26"/>
      <c r="AT10" s="26"/>
      <c r="AU10" s="24"/>
    </row>
    <row r="11" spans="2:47" ht="20.149999999999999" customHeight="1" x14ac:dyDescent="0.35">
      <c r="B11" s="83"/>
      <c r="C11" s="84" t="s">
        <v>63</v>
      </c>
      <c r="D11" s="84">
        <v>50</v>
      </c>
      <c r="E11" s="85"/>
      <c r="F11" s="85">
        <f>+F5+F10</f>
        <v>110</v>
      </c>
      <c r="G11" s="85"/>
      <c r="H11" s="85"/>
      <c r="I11" s="91"/>
      <c r="J11" s="85"/>
      <c r="K11" s="85"/>
      <c r="L11" s="85">
        <f>+L5</f>
        <v>20</v>
      </c>
      <c r="M11" s="85">
        <f>-AP11</f>
        <v>112.65623833333325</v>
      </c>
      <c r="N11" s="85">
        <f>+N10-N5</f>
        <v>-51</v>
      </c>
      <c r="O11" s="85">
        <f>-O10+O5</f>
        <v>37</v>
      </c>
      <c r="P11" s="85">
        <v>-3</v>
      </c>
      <c r="Q11" s="85">
        <f>-Q10-AB11*0.141</f>
        <v>-11.258099999999999</v>
      </c>
      <c r="R11" s="85">
        <v>-2</v>
      </c>
      <c r="S11" s="85">
        <f>-S10</f>
        <v>20</v>
      </c>
      <c r="T11" s="85"/>
      <c r="U11" s="85">
        <f>-U10-AB11</f>
        <v>-2.1000000000000014</v>
      </c>
      <c r="V11" s="85"/>
      <c r="W11" s="85"/>
      <c r="X11" s="85"/>
      <c r="Y11" s="84">
        <v>-1400</v>
      </c>
      <c r="Z11" s="85">
        <f>-$Y11*AA5</f>
        <v>252</v>
      </c>
      <c r="AA11" s="85">
        <f>-$Y11*AB5</f>
        <v>420</v>
      </c>
      <c r="AB11" s="85">
        <f>AA11*AC5</f>
        <v>44.1</v>
      </c>
      <c r="AC11" s="85">
        <f>(AA11+AB11)*AD5</f>
        <v>60.333000000000006</v>
      </c>
      <c r="AD11" s="85"/>
      <c r="AE11" s="85">
        <f>-$Y11*AF5</f>
        <v>28</v>
      </c>
      <c r="AF11" s="85">
        <f>-$Y11*AG5</f>
        <v>322</v>
      </c>
      <c r="AG11" s="85">
        <f>-L10*AH5-(AR12+AT12)/2*AI5</f>
        <v>-6.7311383333333303</v>
      </c>
      <c r="AH11" s="85"/>
      <c r="AI11" s="85"/>
      <c r="AJ11" s="85"/>
      <c r="AK11" s="17"/>
      <c r="AL11" s="19">
        <f t="shared" si="0"/>
        <v>-1.8118839761882555E-13</v>
      </c>
      <c r="AM11" s="17"/>
      <c r="AN11" s="27">
        <f>SUM(D11:L11)</f>
        <v>180</v>
      </c>
      <c r="AO11" s="28">
        <f>SUM(N11:AJ11)</f>
        <v>-292.65623833333325</v>
      </c>
      <c r="AP11" s="28">
        <f>SUM(AN11:AO11)</f>
        <v>-112.65623833333325</v>
      </c>
      <c r="AQ11" s="29" t="s">
        <v>61</v>
      </c>
      <c r="AR11" s="30" t="s">
        <v>64</v>
      </c>
      <c r="AS11" s="9" t="s">
        <v>65</v>
      </c>
      <c r="AT11" s="28" t="s">
        <v>66</v>
      </c>
      <c r="AU11" s="29"/>
    </row>
    <row r="12" spans="2:47" ht="20.149999999999999" customHeight="1" thickBot="1" x14ac:dyDescent="0.4">
      <c r="B12" s="83"/>
      <c r="C12" s="84" t="s">
        <v>67</v>
      </c>
      <c r="D12" s="84">
        <f>SUM(D10:D11)</f>
        <v>450</v>
      </c>
      <c r="E12" s="85">
        <f>SUM(E10:E11)</f>
        <v>90</v>
      </c>
      <c r="F12" s="85">
        <f>SUM(F10:F11)</f>
        <v>170</v>
      </c>
      <c r="G12" s="85">
        <f>SUM(G10:G11)</f>
        <v>6</v>
      </c>
      <c r="H12" s="85">
        <f>SUM(H10:H11)</f>
        <v>12</v>
      </c>
      <c r="I12" s="91"/>
      <c r="J12" s="85">
        <f t="shared" ref="J12:AC12" si="1">SUM(J10:J11)</f>
        <v>-200</v>
      </c>
      <c r="K12" s="85">
        <f t="shared" si="1"/>
        <v>-55</v>
      </c>
      <c r="L12" s="85">
        <f t="shared" si="1"/>
        <v>-180</v>
      </c>
      <c r="M12" s="85">
        <f t="shared" si="1"/>
        <v>232.00507166666657</v>
      </c>
      <c r="N12" s="85">
        <f t="shared" si="1"/>
        <v>-96</v>
      </c>
      <c r="O12" s="85">
        <f t="shared" si="1"/>
        <v>-3</v>
      </c>
      <c r="P12" s="85">
        <f t="shared" si="1"/>
        <v>-35</v>
      </c>
      <c r="Q12" s="85">
        <f t="shared" si="1"/>
        <v>-6.2180999999999989</v>
      </c>
      <c r="R12" s="85">
        <f t="shared" si="1"/>
        <v>-12.0555</v>
      </c>
      <c r="S12" s="85">
        <f t="shared" si="1"/>
        <v>0</v>
      </c>
      <c r="T12" s="85">
        <f>SUM(T10:T11)</f>
        <v>-15</v>
      </c>
      <c r="U12" s="85">
        <f t="shared" si="1"/>
        <v>-44.1</v>
      </c>
      <c r="V12" s="85">
        <f t="shared" si="1"/>
        <v>-3.3333333333333335</v>
      </c>
      <c r="W12" s="85">
        <f>SUM(W10:W11)</f>
        <v>-22</v>
      </c>
      <c r="X12" s="85">
        <f t="shared" si="1"/>
        <v>-8</v>
      </c>
      <c r="Y12" s="84">
        <f t="shared" si="1"/>
        <v>-1400</v>
      </c>
      <c r="Z12" s="85">
        <f t="shared" si="1"/>
        <v>252</v>
      </c>
      <c r="AA12" s="85">
        <f t="shared" si="1"/>
        <v>420</v>
      </c>
      <c r="AB12" s="85">
        <f t="shared" si="1"/>
        <v>44.1</v>
      </c>
      <c r="AC12" s="85">
        <f t="shared" si="1"/>
        <v>60.333000000000006</v>
      </c>
      <c r="AD12" s="85"/>
      <c r="AE12" s="85">
        <f t="shared" ref="AE12:AJ12" si="2">SUM(AE10:AE11)</f>
        <v>28</v>
      </c>
      <c r="AF12" s="85">
        <f t="shared" si="2"/>
        <v>322</v>
      </c>
      <c r="AG12" s="85">
        <f t="shared" si="2"/>
        <v>-6.7311383333333303</v>
      </c>
      <c r="AH12" s="85">
        <f t="shared" si="2"/>
        <v>0</v>
      </c>
      <c r="AI12" s="85">
        <f t="shared" si="2"/>
        <v>0</v>
      </c>
      <c r="AJ12" s="85">
        <f t="shared" si="2"/>
        <v>0</v>
      </c>
      <c r="AK12" s="17"/>
      <c r="AL12" s="19">
        <f t="shared" si="0"/>
        <v>4.6185277824406512E-14</v>
      </c>
      <c r="AM12" s="17"/>
      <c r="AN12" s="31"/>
      <c r="AO12" s="32"/>
      <c r="AP12" s="32"/>
      <c r="AQ12" s="33"/>
      <c r="AR12" s="34">
        <f>+M10</f>
        <v>119.34883333333332</v>
      </c>
      <c r="AS12" s="35">
        <f>-SUM(D11:L11)-SUM(N11:AF11)</f>
        <v>105.92509999999993</v>
      </c>
      <c r="AT12" s="36">
        <f>SUM(AR12:AS12)+L10*AH5</f>
        <v>215.27393333333325</v>
      </c>
      <c r="AU12" s="33"/>
    </row>
    <row r="13" spans="2:47" ht="20.149999999999999" customHeight="1" x14ac:dyDescent="0.35">
      <c r="B13" s="18"/>
      <c r="C13" s="37" t="s">
        <v>68</v>
      </c>
      <c r="D13" s="20"/>
      <c r="E13" s="20"/>
      <c r="F13" s="20"/>
      <c r="G13" s="20"/>
      <c r="H13" s="20"/>
      <c r="I13" s="91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17"/>
      <c r="AL13" s="19">
        <f t="shared" si="0"/>
        <v>0</v>
      </c>
      <c r="AM13" s="17"/>
    </row>
    <row r="14" spans="2:47" ht="20.149999999999999" customHeight="1" x14ac:dyDescent="0.35">
      <c r="B14" s="18">
        <v>1</v>
      </c>
      <c r="C14" s="103" t="s">
        <v>120</v>
      </c>
      <c r="D14" s="20"/>
      <c r="E14" s="20"/>
      <c r="F14" s="20"/>
      <c r="G14" s="20"/>
      <c r="H14" s="20"/>
      <c r="I14" s="91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>
        <v>18.8</v>
      </c>
      <c r="X14" s="20"/>
      <c r="Y14" s="20"/>
      <c r="Z14" s="20"/>
      <c r="AA14" s="20"/>
      <c r="AB14" s="20"/>
      <c r="AC14" s="20"/>
      <c r="AD14" s="20"/>
      <c r="AE14" s="20"/>
      <c r="AF14" s="20"/>
      <c r="AG14" s="20">
        <v>-18.8</v>
      </c>
      <c r="AH14" s="20"/>
      <c r="AI14" s="20"/>
      <c r="AJ14" s="20"/>
      <c r="AK14" s="17"/>
      <c r="AL14" s="19">
        <f t="shared" si="0"/>
        <v>0</v>
      </c>
      <c r="AM14" s="17"/>
    </row>
    <row r="15" spans="2:47" ht="20.149999999999999" customHeight="1" x14ac:dyDescent="0.35">
      <c r="B15" s="18">
        <v>2</v>
      </c>
      <c r="C15" s="19" t="s">
        <v>91</v>
      </c>
      <c r="D15" s="20"/>
      <c r="E15" s="20"/>
      <c r="F15" s="20"/>
      <c r="G15" s="20"/>
      <c r="H15" s="20">
        <v>6</v>
      </c>
      <c r="I15" s="91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>
        <v>-6</v>
      </c>
      <c r="AG15" s="20"/>
      <c r="AH15" s="20"/>
      <c r="AI15" s="20"/>
      <c r="AJ15" s="20"/>
      <c r="AK15" s="17"/>
      <c r="AL15" s="19">
        <f t="shared" si="0"/>
        <v>0</v>
      </c>
      <c r="AM15" s="17"/>
    </row>
    <row r="16" spans="2:47" ht="20.149999999999999" customHeight="1" x14ac:dyDescent="0.35">
      <c r="B16" s="18">
        <v>3</v>
      </c>
      <c r="C16" s="19" t="s">
        <v>118</v>
      </c>
      <c r="D16" s="20"/>
      <c r="E16" s="20"/>
      <c r="F16" s="20"/>
      <c r="G16" s="20"/>
      <c r="H16" s="20"/>
      <c r="I16" s="91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>
        <v>0.3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>
        <v>-0.3</v>
      </c>
      <c r="AH16" s="20"/>
      <c r="AI16" s="20"/>
      <c r="AJ16" s="20"/>
      <c r="AK16" s="17"/>
      <c r="AL16" s="20">
        <f t="shared" si="0"/>
        <v>0</v>
      </c>
      <c r="AM16" s="39"/>
    </row>
    <row r="17" spans="2:39" ht="20.149999999999999" customHeight="1" x14ac:dyDescent="0.35">
      <c r="B17" s="18">
        <v>4</v>
      </c>
      <c r="C17" s="19" t="s">
        <v>95</v>
      </c>
      <c r="D17" s="20"/>
      <c r="E17" s="20"/>
      <c r="F17" s="20"/>
      <c r="G17" s="20">
        <v>1.2</v>
      </c>
      <c r="H17" s="20"/>
      <c r="I17" s="91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>
        <v>-1.2</v>
      </c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17"/>
      <c r="AL17" s="19">
        <f t="shared" si="0"/>
        <v>0</v>
      </c>
      <c r="AM17" s="17"/>
    </row>
    <row r="18" spans="2:39" ht="20.149999999999999" customHeight="1" x14ac:dyDescent="0.35">
      <c r="B18" s="18">
        <v>5</v>
      </c>
      <c r="C18" s="19" t="s">
        <v>119</v>
      </c>
      <c r="D18" s="20"/>
      <c r="E18" s="20"/>
      <c r="F18" s="20"/>
      <c r="G18" s="20"/>
      <c r="H18" s="20"/>
      <c r="I18" s="91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>
        <v>-4</v>
      </c>
      <c r="Y18" s="20">
        <v>4</v>
      </c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17"/>
      <c r="AL18" s="19"/>
      <c r="AM18" s="17"/>
    </row>
    <row r="19" spans="2:39" ht="20.149999999999999" customHeight="1" x14ac:dyDescent="0.35">
      <c r="B19" s="18">
        <v>6</v>
      </c>
      <c r="C19" s="19" t="s">
        <v>96</v>
      </c>
      <c r="D19" s="20"/>
      <c r="E19" s="20"/>
      <c r="F19" s="20"/>
      <c r="G19" s="20"/>
      <c r="H19" s="20"/>
      <c r="I19" s="91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>
        <v>-3</v>
      </c>
      <c r="U19" s="20"/>
      <c r="V19" s="20"/>
      <c r="W19" s="20"/>
      <c r="X19" s="20"/>
      <c r="Y19" s="20"/>
      <c r="Z19" s="20"/>
      <c r="AA19" s="20">
        <f>-T19</f>
        <v>3</v>
      </c>
      <c r="AB19" s="20">
        <f>-U19</f>
        <v>0</v>
      </c>
      <c r="AC19" s="20">
        <f>-Q19-R19</f>
        <v>0</v>
      </c>
      <c r="AD19" s="20"/>
      <c r="AE19" s="20"/>
      <c r="AF19" s="20"/>
      <c r="AG19" s="20"/>
      <c r="AH19" s="20"/>
      <c r="AI19" s="20"/>
      <c r="AJ19" s="20"/>
      <c r="AK19" s="17"/>
      <c r="AL19" s="19">
        <f t="shared" ref="AL19:AL25" si="3">SUM(D19:AJ19)</f>
        <v>0</v>
      </c>
      <c r="AM19" s="17"/>
    </row>
    <row r="20" spans="2:39" ht="20.149999999999999" customHeight="1" x14ac:dyDescent="0.35">
      <c r="B20" s="18">
        <f t="shared" ref="B20:B24" si="4">+B19+1</f>
        <v>7</v>
      </c>
      <c r="C20" s="19" t="s">
        <v>70</v>
      </c>
      <c r="D20" s="20"/>
      <c r="E20" s="20"/>
      <c r="F20" s="20"/>
      <c r="G20" s="20"/>
      <c r="H20" s="20"/>
      <c r="I20" s="91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>
        <f>-F73</f>
        <v>-6.6599999999999966</v>
      </c>
      <c r="V20" s="20"/>
      <c r="W20" s="20"/>
      <c r="X20" s="20"/>
      <c r="Y20" s="20"/>
      <c r="Z20" s="20"/>
      <c r="AA20" s="20"/>
      <c r="AB20" s="20">
        <f>-U20</f>
        <v>6.6599999999999966</v>
      </c>
      <c r="AC20" s="38"/>
      <c r="AD20" s="20"/>
      <c r="AE20" s="20"/>
      <c r="AF20" s="20"/>
      <c r="AG20" s="20"/>
      <c r="AH20" s="20"/>
      <c r="AI20" s="20"/>
      <c r="AJ20" s="20"/>
      <c r="AK20" s="17"/>
      <c r="AL20" s="19">
        <f t="shared" si="3"/>
        <v>0</v>
      </c>
      <c r="AM20" s="17"/>
    </row>
    <row r="21" spans="2:39" ht="20.149999999999999" customHeight="1" x14ac:dyDescent="0.35">
      <c r="B21" s="18">
        <f t="shared" si="4"/>
        <v>8</v>
      </c>
      <c r="C21" s="19" t="s">
        <v>71</v>
      </c>
      <c r="D21" s="20"/>
      <c r="E21" s="20"/>
      <c r="F21" s="20"/>
      <c r="G21" s="20"/>
      <c r="H21" s="20"/>
      <c r="I21" s="91"/>
      <c r="J21" s="20"/>
      <c r="K21" s="20"/>
      <c r="L21" s="20"/>
      <c r="M21" s="20"/>
      <c r="N21" s="20"/>
      <c r="O21" s="20"/>
      <c r="P21" s="20"/>
      <c r="Q21" s="20">
        <f>-F84</f>
        <v>-0.93906000000000045</v>
      </c>
      <c r="R21" s="20">
        <f>-F86</f>
        <v>-5.5280999999999851</v>
      </c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>
        <f>-R21-Q21</f>
        <v>6.4671599999999856</v>
      </c>
      <c r="AD21" s="20"/>
      <c r="AE21" s="20"/>
      <c r="AF21" s="20"/>
      <c r="AG21" s="20"/>
      <c r="AH21" s="20"/>
      <c r="AI21" s="20"/>
      <c r="AJ21" s="20"/>
      <c r="AK21" s="17"/>
      <c r="AL21" s="19">
        <f t="shared" si="3"/>
        <v>0</v>
      </c>
      <c r="AM21" s="17"/>
    </row>
    <row r="22" spans="2:39" ht="20.149999999999999" customHeight="1" x14ac:dyDescent="0.35">
      <c r="B22" s="18">
        <f t="shared" si="4"/>
        <v>9</v>
      </c>
      <c r="C22" s="19" t="s">
        <v>72</v>
      </c>
      <c r="D22" s="20"/>
      <c r="E22" s="20">
        <f>+F92</f>
        <v>17</v>
      </c>
      <c r="F22" s="38"/>
      <c r="G22" s="20"/>
      <c r="H22" s="20"/>
      <c r="I22" s="91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>
        <f>-F92</f>
        <v>-17</v>
      </c>
      <c r="AA22" s="20"/>
      <c r="AB22" s="20"/>
      <c r="AC22" s="20"/>
      <c r="AD22" s="20"/>
      <c r="AE22" s="38"/>
      <c r="AF22" s="20"/>
      <c r="AG22" s="20"/>
      <c r="AH22" s="20"/>
      <c r="AI22" s="20"/>
      <c r="AJ22" s="20"/>
      <c r="AK22" s="17"/>
      <c r="AL22" s="19">
        <f t="shared" si="3"/>
        <v>0</v>
      </c>
      <c r="AM22" s="17"/>
    </row>
    <row r="23" spans="2:39" ht="20.149999999999999" customHeight="1" x14ac:dyDescent="0.35">
      <c r="B23" s="18">
        <f t="shared" si="4"/>
        <v>10</v>
      </c>
      <c r="C23" s="19" t="s">
        <v>73</v>
      </c>
      <c r="D23" s="20"/>
      <c r="E23" s="20"/>
      <c r="F23" s="20">
        <f>-AE23</f>
        <v>-5</v>
      </c>
      <c r="G23" s="20"/>
      <c r="H23" s="20"/>
      <c r="I23" s="91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>
        <v>5</v>
      </c>
      <c r="AF23" s="20"/>
      <c r="AG23" s="20"/>
      <c r="AH23" s="20"/>
      <c r="AI23" s="20"/>
      <c r="AJ23" s="20"/>
      <c r="AK23" s="17"/>
      <c r="AL23" s="19">
        <f t="shared" si="3"/>
        <v>0</v>
      </c>
      <c r="AM23" s="17"/>
    </row>
    <row r="24" spans="2:39" ht="20.149999999999999" customHeight="1" x14ac:dyDescent="0.35">
      <c r="B24" s="18">
        <f t="shared" si="4"/>
        <v>11</v>
      </c>
      <c r="C24" s="19" t="s">
        <v>74</v>
      </c>
      <c r="D24" s="19">
        <v>-90</v>
      </c>
      <c r="E24" s="20"/>
      <c r="F24" s="20"/>
      <c r="G24" s="20"/>
      <c r="H24" s="20"/>
      <c r="I24" s="91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>
        <f>-D24</f>
        <v>90</v>
      </c>
      <c r="AE24" s="20"/>
      <c r="AF24" s="20"/>
      <c r="AG24" s="20"/>
      <c r="AH24" s="20"/>
      <c r="AI24" s="20"/>
      <c r="AJ24" s="20"/>
      <c r="AK24" s="17"/>
      <c r="AL24" s="19">
        <f t="shared" si="3"/>
        <v>0</v>
      </c>
      <c r="AM24" s="17"/>
    </row>
    <row r="25" spans="2:39" ht="20.149999999999999" customHeight="1" x14ac:dyDescent="0.35">
      <c r="B25" s="80"/>
      <c r="C25" s="81" t="s">
        <v>75</v>
      </c>
      <c r="D25" s="81">
        <f>SUM(D12:D24)</f>
        <v>360</v>
      </c>
      <c r="E25" s="82">
        <f>SUM(E12:E24)</f>
        <v>107</v>
      </c>
      <c r="F25" s="82">
        <f>SUM(F12:F24)</f>
        <v>165</v>
      </c>
      <c r="G25" s="82">
        <f>SUM(G12:G24)</f>
        <v>7.2</v>
      </c>
      <c r="H25" s="82">
        <f>SUM(H12:H24)</f>
        <v>18</v>
      </c>
      <c r="I25" s="91"/>
      <c r="J25" s="82">
        <f t="shared" ref="J25:AJ25" si="5">SUM(J12:J24)</f>
        <v>-200</v>
      </c>
      <c r="K25" s="82">
        <f t="shared" si="5"/>
        <v>-55</v>
      </c>
      <c r="L25" s="82">
        <f t="shared" si="5"/>
        <v>-180</v>
      </c>
      <c r="M25" s="82">
        <f t="shared" si="5"/>
        <v>232.00507166666657</v>
      </c>
      <c r="N25" s="82">
        <f t="shared" si="5"/>
        <v>-96</v>
      </c>
      <c r="O25" s="82">
        <f t="shared" si="5"/>
        <v>-3</v>
      </c>
      <c r="P25" s="82">
        <f t="shared" si="5"/>
        <v>-35</v>
      </c>
      <c r="Q25" s="82">
        <f t="shared" si="5"/>
        <v>-7.1571599999999993</v>
      </c>
      <c r="R25" s="82">
        <f t="shared" si="5"/>
        <v>-17.583599999999986</v>
      </c>
      <c r="S25" s="82">
        <f t="shared" si="5"/>
        <v>0</v>
      </c>
      <c r="T25" s="82">
        <f t="shared" si="5"/>
        <v>-18</v>
      </c>
      <c r="U25" s="82">
        <f t="shared" si="5"/>
        <v>-50.76</v>
      </c>
      <c r="V25" s="82">
        <f t="shared" si="5"/>
        <v>-3.0333333333333337</v>
      </c>
      <c r="W25" s="82">
        <f t="shared" si="5"/>
        <v>-3.1999999999999993</v>
      </c>
      <c r="X25" s="82">
        <f t="shared" si="5"/>
        <v>-12</v>
      </c>
      <c r="Y25" s="81">
        <f t="shared" si="5"/>
        <v>-1397.2</v>
      </c>
      <c r="Z25" s="82">
        <f t="shared" si="5"/>
        <v>235</v>
      </c>
      <c r="AA25" s="82">
        <f t="shared" si="5"/>
        <v>423</v>
      </c>
      <c r="AB25" s="82">
        <f t="shared" si="5"/>
        <v>50.76</v>
      </c>
      <c r="AC25" s="82">
        <f t="shared" si="5"/>
        <v>66.800159999999991</v>
      </c>
      <c r="AD25" s="82">
        <f t="shared" si="5"/>
        <v>90</v>
      </c>
      <c r="AE25" s="82">
        <f t="shared" si="5"/>
        <v>33</v>
      </c>
      <c r="AF25" s="82">
        <f t="shared" si="5"/>
        <v>316</v>
      </c>
      <c r="AG25" s="82">
        <f t="shared" si="5"/>
        <v>-25.831138333333332</v>
      </c>
      <c r="AH25" s="82">
        <f t="shared" si="5"/>
        <v>0</v>
      </c>
      <c r="AI25" s="82">
        <f t="shared" si="5"/>
        <v>0</v>
      </c>
      <c r="AJ25" s="82">
        <f t="shared" si="5"/>
        <v>0</v>
      </c>
      <c r="AK25" s="17"/>
      <c r="AL25" s="19">
        <f t="shared" si="3"/>
        <v>-1.0302869668521453E-13</v>
      </c>
      <c r="AM25" s="17"/>
    </row>
    <row r="26" spans="2:39" s="42" customFormat="1" ht="20.149999999999999" customHeight="1" x14ac:dyDescent="0.35">
      <c r="B26" s="104">
        <v>12</v>
      </c>
      <c r="C26" s="50" t="s">
        <v>69</v>
      </c>
      <c r="D26" s="50"/>
      <c r="E26" s="21"/>
      <c r="F26" s="21"/>
      <c r="G26" s="21"/>
      <c r="H26" s="21"/>
      <c r="I26" s="91"/>
      <c r="J26" s="21"/>
      <c r="K26" s="21"/>
      <c r="L26" s="21"/>
      <c r="M26" s="21"/>
      <c r="N26" s="21"/>
      <c r="O26" s="21">
        <f>-O25</f>
        <v>3</v>
      </c>
      <c r="P26" s="21"/>
      <c r="Q26" s="21"/>
      <c r="R26" s="21"/>
      <c r="S26" s="21"/>
      <c r="T26" s="21"/>
      <c r="U26" s="21"/>
      <c r="V26" s="21"/>
      <c r="W26" s="21"/>
      <c r="X26" s="21"/>
      <c r="Y26" s="50"/>
      <c r="Z26" s="21"/>
      <c r="AA26" s="21"/>
      <c r="AB26" s="21"/>
      <c r="AC26" s="21"/>
      <c r="AD26" s="21"/>
      <c r="AE26" s="21"/>
      <c r="AF26" s="21"/>
      <c r="AG26" s="21"/>
      <c r="AH26" s="21">
        <f>-O26</f>
        <v>-3</v>
      </c>
      <c r="AI26" s="21"/>
      <c r="AJ26" s="21"/>
      <c r="AK26" s="49"/>
      <c r="AL26" s="50"/>
      <c r="AM26" s="49"/>
    </row>
    <row r="27" spans="2:39" ht="20.149999999999999" customHeight="1" x14ac:dyDescent="0.35">
      <c r="B27" s="18">
        <v>13</v>
      </c>
      <c r="C27" s="19" t="s">
        <v>76</v>
      </c>
      <c r="D27" s="19"/>
      <c r="E27" s="20"/>
      <c r="F27" s="20"/>
      <c r="G27" s="20"/>
      <c r="H27" s="20"/>
      <c r="I27" s="91"/>
      <c r="J27" s="20"/>
      <c r="K27" s="20"/>
      <c r="L27" s="20"/>
      <c r="M27" s="20"/>
      <c r="N27" s="20"/>
      <c r="O27" s="20">
        <f>-F38</f>
        <v>-52.117744583333319</v>
      </c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>
        <f>-O27</f>
        <v>52.117744583333319</v>
      </c>
      <c r="AI27" s="20"/>
      <c r="AJ27" s="20"/>
      <c r="AK27" s="17"/>
      <c r="AL27" s="19">
        <f>SUM(D27:AJ27)</f>
        <v>0</v>
      </c>
      <c r="AM27" s="17"/>
    </row>
    <row r="28" spans="2:39" ht="20.149999999999999" customHeight="1" x14ac:dyDescent="0.35">
      <c r="B28" s="18">
        <v>14</v>
      </c>
      <c r="C28" s="19" t="s">
        <v>77</v>
      </c>
      <c r="D28" s="19"/>
      <c r="E28" s="20"/>
      <c r="F28" s="20"/>
      <c r="G28" s="20"/>
      <c r="H28" s="20"/>
      <c r="I28" s="91"/>
      <c r="J28" s="20"/>
      <c r="K28" s="20">
        <f>-G45</f>
        <v>-129.35323374999996</v>
      </c>
      <c r="L28" s="20"/>
      <c r="M28" s="20"/>
      <c r="N28" s="20"/>
      <c r="O28" s="20"/>
      <c r="P28" s="20"/>
      <c r="Q28" s="20"/>
      <c r="R28" s="20"/>
      <c r="S28" s="20">
        <f>-G44</f>
        <v>-30</v>
      </c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>
        <f>+G44</f>
        <v>30</v>
      </c>
      <c r="AJ28" s="20">
        <f>+G45</f>
        <v>129.35323374999996</v>
      </c>
      <c r="AK28" s="17"/>
      <c r="AL28" s="19">
        <f>SUM(D28:AJ28)</f>
        <v>0</v>
      </c>
      <c r="AM28" s="17"/>
    </row>
    <row r="29" spans="2:39" ht="20.149999999999999" customHeight="1" x14ac:dyDescent="0.35">
      <c r="B29" s="75"/>
      <c r="C29" s="40" t="s">
        <v>78</v>
      </c>
      <c r="D29" s="40"/>
      <c r="E29" s="41"/>
      <c r="F29" s="41"/>
      <c r="G29" s="41"/>
      <c r="H29" s="41"/>
      <c r="I29" s="9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>
        <f t="shared" ref="Y29:AJ29" si="6">SUM(Y25:Y28)</f>
        <v>-1397.2</v>
      </c>
      <c r="Z29" s="41">
        <f t="shared" si="6"/>
        <v>235</v>
      </c>
      <c r="AA29" s="41">
        <f t="shared" si="6"/>
        <v>423</v>
      </c>
      <c r="AB29" s="41">
        <f t="shared" si="6"/>
        <v>50.76</v>
      </c>
      <c r="AC29" s="41">
        <f t="shared" si="6"/>
        <v>66.800159999999991</v>
      </c>
      <c r="AD29" s="41">
        <f t="shared" si="6"/>
        <v>90</v>
      </c>
      <c r="AE29" s="41">
        <f t="shared" si="6"/>
        <v>33</v>
      </c>
      <c r="AF29" s="41">
        <f t="shared" si="6"/>
        <v>316</v>
      </c>
      <c r="AG29" s="41">
        <f t="shared" si="6"/>
        <v>-25.831138333333332</v>
      </c>
      <c r="AH29" s="41">
        <f t="shared" si="6"/>
        <v>49.117744583333319</v>
      </c>
      <c r="AI29" s="41">
        <f t="shared" si="6"/>
        <v>30</v>
      </c>
      <c r="AJ29" s="41">
        <f t="shared" si="6"/>
        <v>129.35323374999996</v>
      </c>
      <c r="AK29" s="17"/>
      <c r="AL29" s="19">
        <f>SUM(D29:AJ29)</f>
        <v>0</v>
      </c>
      <c r="AM29" s="17"/>
    </row>
    <row r="30" spans="2:39" ht="20.149999999999999" customHeight="1" x14ac:dyDescent="0.35">
      <c r="B30" s="76"/>
      <c r="C30" s="77" t="s">
        <v>79</v>
      </c>
      <c r="D30" s="77">
        <f>SUM(D25:D29)</f>
        <v>360</v>
      </c>
      <c r="E30" s="78">
        <f>SUM(E25:E29)</f>
        <v>107</v>
      </c>
      <c r="F30" s="78">
        <f>SUM(F25:F29)</f>
        <v>165</v>
      </c>
      <c r="G30" s="78">
        <f>SUM(G25:G29)</f>
        <v>7.2</v>
      </c>
      <c r="H30" s="78">
        <f>SUM(H25:H29)</f>
        <v>18</v>
      </c>
      <c r="I30" s="91"/>
      <c r="J30" s="78">
        <f t="shared" ref="J30:X30" si="7">SUM(J25:J29)</f>
        <v>-200</v>
      </c>
      <c r="K30" s="78">
        <f t="shared" si="7"/>
        <v>-184.35323374999996</v>
      </c>
      <c r="L30" s="78">
        <f t="shared" si="7"/>
        <v>-180</v>
      </c>
      <c r="M30" s="78">
        <f t="shared" si="7"/>
        <v>232.00507166666657</v>
      </c>
      <c r="N30" s="78">
        <f t="shared" si="7"/>
        <v>-96</v>
      </c>
      <c r="O30" s="78">
        <f t="shared" si="7"/>
        <v>-52.117744583333319</v>
      </c>
      <c r="P30" s="78">
        <f t="shared" si="7"/>
        <v>-35</v>
      </c>
      <c r="Q30" s="78">
        <f t="shared" si="7"/>
        <v>-7.1571599999999993</v>
      </c>
      <c r="R30" s="78">
        <f t="shared" si="7"/>
        <v>-17.583599999999986</v>
      </c>
      <c r="S30" s="78">
        <f t="shared" si="7"/>
        <v>-30</v>
      </c>
      <c r="T30" s="78">
        <f>SUM(T25:T29)</f>
        <v>-18</v>
      </c>
      <c r="U30" s="78">
        <f t="shared" si="7"/>
        <v>-50.76</v>
      </c>
      <c r="V30" s="78">
        <f t="shared" si="7"/>
        <v>-3.0333333333333337</v>
      </c>
      <c r="W30" s="78">
        <f>SUM(W25:W29)</f>
        <v>-3.1999999999999993</v>
      </c>
      <c r="X30" s="78">
        <f t="shared" si="7"/>
        <v>-12</v>
      </c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17"/>
      <c r="AL30" s="19">
        <f>SUM(D30:AJ30)</f>
        <v>3.730349362740526E-14</v>
      </c>
      <c r="AM30" s="17"/>
    </row>
    <row r="31" spans="2:39" s="42" customFormat="1" ht="20.149999999999999" customHeight="1" x14ac:dyDescent="0.35">
      <c r="B31" s="43"/>
      <c r="C31" s="44" t="s">
        <v>115</v>
      </c>
      <c r="D31" s="44"/>
      <c r="E31" s="45"/>
      <c r="F31" s="45"/>
      <c r="G31" s="46"/>
      <c r="H31" s="79">
        <f>SUM(D30:H30)</f>
        <v>657.2</v>
      </c>
      <c r="I31" s="47"/>
      <c r="J31" s="79">
        <f>SUM(J30:X30)</f>
        <v>-657.19999999999993</v>
      </c>
      <c r="K31" s="48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6"/>
      <c r="AK31" s="49"/>
      <c r="AL31" s="50"/>
      <c r="AM31" s="49"/>
    </row>
    <row r="32" spans="2:39" s="42" customFormat="1" x14ac:dyDescent="0.35">
      <c r="B32" s="51"/>
      <c r="C32" s="49"/>
      <c r="D32" s="49"/>
      <c r="E32" s="49"/>
      <c r="F32" s="49"/>
      <c r="G32" s="49"/>
      <c r="H32" s="49"/>
      <c r="I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</row>
    <row r="33" spans="2:39" s="42" customFormat="1" x14ac:dyDescent="0.35">
      <c r="B33" s="51"/>
      <c r="C33" s="49"/>
      <c r="D33" s="49"/>
      <c r="E33" s="49"/>
      <c r="F33" s="49"/>
      <c r="G33" s="49"/>
      <c r="H33" s="49"/>
      <c r="I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</row>
    <row r="34" spans="2:39" x14ac:dyDescent="0.35">
      <c r="C34" s="52" t="s">
        <v>80</v>
      </c>
      <c r="D34" s="52"/>
      <c r="E34" s="52"/>
      <c r="F34" s="53"/>
      <c r="G34" s="53"/>
      <c r="H34" s="49"/>
      <c r="I34" s="49"/>
      <c r="J34" s="49"/>
      <c r="K34" s="49"/>
      <c r="L34" s="49"/>
      <c r="M34" s="49"/>
      <c r="N34" s="49"/>
      <c r="O34" s="49"/>
      <c r="P34" s="49"/>
      <c r="R34" s="54"/>
    </row>
    <row r="35" spans="2:39" x14ac:dyDescent="0.35">
      <c r="C35" s="1" t="s">
        <v>81</v>
      </c>
      <c r="E35" s="54"/>
      <c r="F35" s="47"/>
      <c r="G35" s="54">
        <f>-SUM(Y25)</f>
        <v>1397.2</v>
      </c>
      <c r="H35" s="49"/>
      <c r="I35" s="49"/>
      <c r="J35" s="49"/>
      <c r="K35" s="49"/>
      <c r="L35" s="49"/>
      <c r="M35" s="49"/>
      <c r="N35" s="49"/>
      <c r="O35" s="49"/>
      <c r="P35" s="49"/>
    </row>
    <row r="36" spans="2:39" x14ac:dyDescent="0.35">
      <c r="C36" s="1" t="s">
        <v>82</v>
      </c>
      <c r="E36" s="55"/>
      <c r="F36" s="56"/>
      <c r="G36" s="54">
        <f>-SUM(Z25:AG25)</f>
        <v>-1188.7290216666668</v>
      </c>
      <c r="H36" s="49"/>
      <c r="I36" s="49"/>
      <c r="J36" s="49"/>
      <c r="K36" s="49"/>
      <c r="L36" s="49"/>
      <c r="M36" s="49"/>
      <c r="N36" s="49"/>
      <c r="O36" s="49"/>
      <c r="P36" s="49"/>
    </row>
    <row r="37" spans="2:39" x14ac:dyDescent="0.35">
      <c r="C37" s="57" t="s">
        <v>83</v>
      </c>
      <c r="D37" s="57"/>
      <c r="E37" s="54"/>
      <c r="F37" s="47"/>
      <c r="G37" s="58">
        <f>SUM(G35:G36)</f>
        <v>208.47097833333328</v>
      </c>
      <c r="H37" s="49"/>
      <c r="I37" s="49"/>
      <c r="J37" s="49"/>
      <c r="K37" s="49"/>
      <c r="L37" s="49"/>
      <c r="M37" s="49"/>
      <c r="N37" s="49"/>
      <c r="O37" s="49"/>
      <c r="P37" s="49"/>
    </row>
    <row r="38" spans="2:39" x14ac:dyDescent="0.35">
      <c r="C38" s="1" t="s">
        <v>84</v>
      </c>
      <c r="D38" s="59">
        <v>0.25</v>
      </c>
      <c r="E38" s="54">
        <f>IF(+G37&gt;0,G37,0)</f>
        <v>208.47097833333328</v>
      </c>
      <c r="F38" s="47">
        <f>+D38*E38</f>
        <v>52.117744583333319</v>
      </c>
      <c r="G38" s="54"/>
      <c r="H38" s="49"/>
      <c r="I38" s="49"/>
      <c r="J38" s="49"/>
      <c r="K38" s="49"/>
      <c r="L38" s="49"/>
      <c r="M38" s="49"/>
      <c r="N38" s="49"/>
      <c r="O38" s="49"/>
      <c r="P38" s="49"/>
    </row>
    <row r="39" spans="2:39" x14ac:dyDescent="0.35">
      <c r="C39" s="1" t="s">
        <v>69</v>
      </c>
      <c r="D39" s="59"/>
      <c r="E39" s="54"/>
      <c r="F39" s="47">
        <f>O25</f>
        <v>-3</v>
      </c>
      <c r="G39" s="54"/>
      <c r="H39" s="49"/>
      <c r="I39" s="49"/>
      <c r="J39" s="49"/>
      <c r="K39" s="49"/>
      <c r="L39" s="49"/>
      <c r="M39" s="49"/>
      <c r="N39" s="49"/>
      <c r="O39" s="49"/>
      <c r="P39" s="49"/>
    </row>
    <row r="40" spans="2:39" x14ac:dyDescent="0.35">
      <c r="C40" s="1" t="s">
        <v>85</v>
      </c>
      <c r="D40" s="59"/>
      <c r="E40" s="55"/>
      <c r="F40" s="45">
        <f>SUM(F38:F39)</f>
        <v>49.117744583333319</v>
      </c>
      <c r="G40" s="54">
        <f>-F40</f>
        <v>-49.117744583333319</v>
      </c>
      <c r="H40" s="49"/>
      <c r="I40" s="49"/>
      <c r="J40" s="49"/>
      <c r="K40" s="49"/>
      <c r="L40" s="49"/>
      <c r="M40" s="49"/>
      <c r="N40" s="49"/>
      <c r="O40" s="49"/>
      <c r="P40" s="49"/>
    </row>
    <row r="41" spans="2:39" x14ac:dyDescent="0.35">
      <c r="C41" s="60" t="s">
        <v>86</v>
      </c>
      <c r="D41" s="60"/>
      <c r="E41" s="61"/>
      <c r="F41" s="45"/>
      <c r="G41" s="61">
        <f>SUM(G37:G40)</f>
        <v>159.35323374999996</v>
      </c>
      <c r="H41" s="49"/>
      <c r="I41" s="49"/>
      <c r="J41" s="49"/>
      <c r="K41" s="49"/>
      <c r="L41" s="49"/>
      <c r="M41" s="49"/>
      <c r="N41" s="49"/>
      <c r="O41" s="49"/>
      <c r="P41" s="49"/>
    </row>
    <row r="42" spans="2:39" x14ac:dyDescent="0.35">
      <c r="E42" s="54"/>
      <c r="F42" s="47"/>
      <c r="G42" s="54"/>
      <c r="H42" s="49"/>
      <c r="I42" s="49"/>
      <c r="J42" s="49"/>
      <c r="K42" s="49"/>
      <c r="L42" s="49"/>
      <c r="M42" s="49"/>
      <c r="N42" s="49"/>
      <c r="O42" s="49"/>
      <c r="P42" s="49"/>
    </row>
    <row r="43" spans="2:39" x14ac:dyDescent="0.35">
      <c r="C43" s="62" t="s">
        <v>87</v>
      </c>
      <c r="D43" s="62"/>
      <c r="E43" s="54"/>
      <c r="F43" s="47"/>
      <c r="G43" s="54"/>
      <c r="H43" s="49"/>
      <c r="I43" s="49"/>
      <c r="J43" s="49"/>
      <c r="K43" s="49"/>
      <c r="L43" s="49"/>
      <c r="M43" s="49"/>
      <c r="N43" s="49"/>
      <c r="O43" s="49"/>
      <c r="P43" s="49"/>
    </row>
    <row r="44" spans="2:39" x14ac:dyDescent="0.35">
      <c r="C44" s="42" t="s">
        <v>88</v>
      </c>
      <c r="D44" s="92">
        <v>0.15</v>
      </c>
      <c r="E44" s="93">
        <f>-J10</f>
        <v>200</v>
      </c>
      <c r="F44" s="47"/>
      <c r="G44" s="94">
        <f>+D44*E44</f>
        <v>30</v>
      </c>
      <c r="H44" s="49"/>
      <c r="I44" s="49"/>
      <c r="J44" s="49"/>
      <c r="K44" s="49"/>
      <c r="L44" s="49"/>
      <c r="M44" s="49"/>
      <c r="N44" s="49"/>
      <c r="O44" s="49"/>
      <c r="P44" s="49"/>
    </row>
    <row r="45" spans="2:39" x14ac:dyDescent="0.35">
      <c r="C45" s="42" t="s">
        <v>89</v>
      </c>
      <c r="D45" s="42"/>
      <c r="E45" s="93"/>
      <c r="F45" s="47"/>
      <c r="G45" s="93">
        <f>+G41-G44</f>
        <v>129.35323374999996</v>
      </c>
      <c r="H45" s="49"/>
      <c r="I45" s="49"/>
      <c r="J45" s="49"/>
      <c r="K45" s="49"/>
      <c r="L45" s="49"/>
      <c r="M45" s="49"/>
      <c r="N45" s="49"/>
      <c r="O45" s="49"/>
      <c r="P45" s="49"/>
    </row>
    <row r="46" spans="2:39" x14ac:dyDescent="0.35">
      <c r="C46" s="95" t="s">
        <v>90</v>
      </c>
      <c r="D46" s="95"/>
      <c r="E46" s="96"/>
      <c r="F46" s="45"/>
      <c r="G46" s="96">
        <f>SUM(G44:G45)</f>
        <v>159.35323374999996</v>
      </c>
      <c r="H46" s="49"/>
      <c r="I46" s="49"/>
      <c r="J46" s="49"/>
      <c r="K46" s="49"/>
      <c r="L46" s="49"/>
      <c r="M46" s="49"/>
      <c r="N46" s="49"/>
      <c r="O46" s="49"/>
      <c r="P46" s="49"/>
    </row>
    <row r="47" spans="2:39" x14ac:dyDescent="0.35">
      <c r="C47" s="86"/>
      <c r="D47" s="86"/>
      <c r="E47" s="97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</row>
    <row r="48" spans="2:39" x14ac:dyDescent="0.35">
      <c r="C48" s="86"/>
      <c r="D48" s="86"/>
      <c r="E48" s="97"/>
      <c r="F48" s="49"/>
      <c r="G48" s="49"/>
      <c r="H48" s="49"/>
      <c r="I48" s="49"/>
      <c r="J48" s="49"/>
      <c r="K48" s="3"/>
      <c r="L48" s="3"/>
      <c r="M48" s="3"/>
      <c r="N48" s="3"/>
    </row>
    <row r="49" spans="2:14" x14ac:dyDescent="0.35">
      <c r="B49" s="2">
        <v>1</v>
      </c>
      <c r="C49" s="128" t="s">
        <v>122</v>
      </c>
      <c r="D49" s="86"/>
      <c r="E49" s="97"/>
      <c r="F49" s="49"/>
      <c r="G49" s="49"/>
      <c r="H49" s="49"/>
      <c r="I49" s="49"/>
      <c r="J49" s="49"/>
      <c r="K49" s="3"/>
      <c r="L49" s="3"/>
      <c r="M49" s="3"/>
      <c r="N49" s="3"/>
    </row>
    <row r="50" spans="2:14" x14ac:dyDescent="0.35">
      <c r="B50" s="124"/>
      <c r="C50" s="128" t="s">
        <v>123</v>
      </c>
      <c r="D50" s="86"/>
      <c r="E50" s="97"/>
      <c r="F50" s="49"/>
      <c r="G50" s="49"/>
      <c r="H50" s="49"/>
      <c r="I50" s="49"/>
      <c r="J50" s="49"/>
      <c r="K50" s="3"/>
      <c r="L50" s="3"/>
      <c r="M50" s="3"/>
      <c r="N50" s="3"/>
    </row>
    <row r="51" spans="2:14" x14ac:dyDescent="0.35">
      <c r="B51" s="124"/>
      <c r="C51" s="128" t="s">
        <v>129</v>
      </c>
      <c r="D51" s="86"/>
      <c r="E51" s="97"/>
      <c r="F51" s="49"/>
      <c r="G51" s="49"/>
      <c r="H51" s="49"/>
      <c r="I51" s="49"/>
      <c r="J51" s="49"/>
      <c r="K51" s="3"/>
      <c r="L51" s="3"/>
      <c r="M51" s="3"/>
      <c r="N51" s="3"/>
    </row>
    <row r="52" spans="2:14" x14ac:dyDescent="0.35">
      <c r="B52" s="124"/>
      <c r="C52" s="86"/>
      <c r="D52" s="86"/>
      <c r="E52" s="97"/>
      <c r="F52" s="49"/>
      <c r="G52" s="49"/>
      <c r="H52" s="49"/>
      <c r="I52" s="49"/>
      <c r="J52" s="49"/>
      <c r="K52" s="3"/>
      <c r="L52" s="3"/>
      <c r="M52" s="3"/>
      <c r="N52" s="3"/>
    </row>
    <row r="53" spans="2:14" x14ac:dyDescent="0.35">
      <c r="B53" s="124">
        <v>2</v>
      </c>
      <c r="C53" s="128" t="s">
        <v>124</v>
      </c>
      <c r="D53" s="86"/>
      <c r="E53" s="97"/>
      <c r="F53" s="49"/>
      <c r="G53" s="49"/>
      <c r="H53" s="49"/>
      <c r="I53" s="49"/>
      <c r="J53" s="49"/>
      <c r="K53" s="3"/>
      <c r="L53" s="3"/>
      <c r="M53" s="3"/>
      <c r="N53" s="3"/>
    </row>
    <row r="54" spans="2:14" x14ac:dyDescent="0.35">
      <c r="B54" s="124"/>
      <c r="C54" s="128" t="s">
        <v>125</v>
      </c>
      <c r="D54" s="86"/>
      <c r="E54" s="97"/>
      <c r="F54" s="49"/>
      <c r="G54" s="49"/>
      <c r="H54" s="49"/>
      <c r="I54" s="49"/>
      <c r="J54" s="49"/>
      <c r="K54" s="3"/>
      <c r="L54" s="3"/>
      <c r="M54" s="3"/>
      <c r="N54" s="3"/>
    </row>
    <row r="55" spans="2:14" x14ac:dyDescent="0.35">
      <c r="C55" s="86"/>
      <c r="D55" s="86"/>
      <c r="E55" s="42"/>
      <c r="F55" s="86"/>
      <c r="G55" s="86"/>
      <c r="H55" s="3"/>
      <c r="J55" s="49"/>
    </row>
    <row r="56" spans="2:14" x14ac:dyDescent="0.35">
      <c r="C56" s="86"/>
      <c r="D56" s="86"/>
      <c r="E56" s="42"/>
      <c r="F56" s="86"/>
      <c r="G56" s="86"/>
      <c r="H56" s="3"/>
      <c r="J56" s="49"/>
    </row>
    <row r="57" spans="2:14" x14ac:dyDescent="0.35">
      <c r="B57" s="2">
        <v>3</v>
      </c>
      <c r="C57" s="86"/>
      <c r="D57" s="86" t="s">
        <v>92</v>
      </c>
      <c r="E57" s="86" t="s">
        <v>93</v>
      </c>
      <c r="F57" s="98" t="s">
        <v>94</v>
      </c>
      <c r="G57" s="98" t="s">
        <v>11</v>
      </c>
      <c r="J57" s="49"/>
    </row>
    <row r="58" spans="2:14" x14ac:dyDescent="0.35">
      <c r="C58" s="128" t="s">
        <v>130</v>
      </c>
      <c r="D58" s="99">
        <f>-L12</f>
        <v>180</v>
      </c>
      <c r="E58" s="100">
        <f>+AH5</f>
        <v>0.05</v>
      </c>
      <c r="F58" s="86">
        <f>+V5</f>
        <v>4</v>
      </c>
      <c r="G58" s="101">
        <f>+D58*E58*F58/12</f>
        <v>3</v>
      </c>
      <c r="J58" s="49"/>
    </row>
    <row r="59" spans="2:14" x14ac:dyDescent="0.35">
      <c r="B59" s="124"/>
      <c r="C59" s="86"/>
      <c r="D59" s="99"/>
      <c r="E59" s="100"/>
      <c r="F59" s="86"/>
      <c r="G59" s="101"/>
      <c r="J59" s="49"/>
    </row>
    <row r="60" spans="2:14" x14ac:dyDescent="0.35">
      <c r="B60" s="124">
        <v>4</v>
      </c>
      <c r="C60" s="128" t="s">
        <v>126</v>
      </c>
      <c r="D60" s="99"/>
      <c r="E60" s="100"/>
      <c r="F60" s="86"/>
      <c r="G60" s="101"/>
      <c r="J60" s="49"/>
    </row>
    <row r="61" spans="2:14" x14ac:dyDescent="0.35">
      <c r="B61" s="131"/>
      <c r="C61" s="128" t="s">
        <v>131</v>
      </c>
      <c r="D61" s="99"/>
      <c r="E61" s="100"/>
      <c r="F61" s="86"/>
      <c r="G61" s="101"/>
      <c r="J61" s="49"/>
    </row>
    <row r="62" spans="2:14" x14ac:dyDescent="0.35">
      <c r="B62" s="131"/>
      <c r="C62" s="128" t="s">
        <v>132</v>
      </c>
      <c r="D62" s="99"/>
      <c r="E62" s="100"/>
      <c r="F62" s="86"/>
      <c r="G62" s="101"/>
      <c r="J62" s="49"/>
    </row>
    <row r="63" spans="2:14" x14ac:dyDescent="0.35">
      <c r="B63" s="124"/>
      <c r="C63" s="128"/>
      <c r="D63" s="99"/>
      <c r="E63" s="100"/>
      <c r="F63" s="86"/>
      <c r="G63" s="101"/>
      <c r="J63" s="49"/>
    </row>
    <row r="64" spans="2:14" x14ac:dyDescent="0.35">
      <c r="B64" s="124">
        <v>5</v>
      </c>
      <c r="C64" s="128" t="s">
        <v>127</v>
      </c>
      <c r="D64" s="99"/>
      <c r="E64" s="100"/>
      <c r="F64" s="86"/>
      <c r="G64" s="101"/>
      <c r="J64" s="49"/>
    </row>
    <row r="65" spans="2:47" s="65" customFormat="1" x14ac:dyDescent="0.35">
      <c r="B65" s="66"/>
      <c r="C65" s="86"/>
      <c r="D65" s="86"/>
      <c r="E65" s="86"/>
      <c r="F65" s="86"/>
      <c r="G65" s="86"/>
      <c r="H65" s="67"/>
      <c r="I65" s="86"/>
      <c r="J65" s="68"/>
      <c r="AK65" s="67"/>
    </row>
    <row r="66" spans="2:47" x14ac:dyDescent="0.35">
      <c r="B66" s="2">
        <v>6</v>
      </c>
      <c r="C66" s="128" t="s">
        <v>133</v>
      </c>
      <c r="D66" s="42"/>
      <c r="E66" s="42"/>
      <c r="F66" s="86"/>
      <c r="G66" s="86"/>
      <c r="H66" s="3"/>
      <c r="J66" s="49"/>
      <c r="AR66" s="69"/>
      <c r="AS66" s="69"/>
      <c r="AT66" s="69"/>
      <c r="AU66" s="69"/>
    </row>
    <row r="67" spans="2:47" x14ac:dyDescent="0.35">
      <c r="D67" s="42"/>
      <c r="E67" s="42"/>
      <c r="F67" s="86"/>
      <c r="G67" s="86"/>
      <c r="H67" s="3"/>
      <c r="J67" s="49"/>
      <c r="AR67" s="9"/>
      <c r="AS67" s="9"/>
      <c r="AT67" s="9"/>
      <c r="AU67" s="9"/>
    </row>
    <row r="68" spans="2:47" x14ac:dyDescent="0.35">
      <c r="C68" s="3"/>
      <c r="D68" s="70"/>
      <c r="E68" s="64"/>
      <c r="F68" s="3"/>
      <c r="G68" s="3"/>
      <c r="H68" s="3"/>
      <c r="J68" s="49"/>
      <c r="AR68" s="9"/>
      <c r="AS68" s="9"/>
      <c r="AT68" s="9"/>
      <c r="AU68" s="9"/>
    </row>
    <row r="69" spans="2:47" x14ac:dyDescent="0.35">
      <c r="B69" s="2">
        <f>+B66+1</f>
        <v>7</v>
      </c>
      <c r="C69" s="3" t="s">
        <v>97</v>
      </c>
      <c r="D69" s="3"/>
      <c r="E69" s="3"/>
      <c r="F69" s="3"/>
      <c r="G69" s="3"/>
      <c r="H69" s="3"/>
      <c r="J69" s="49"/>
      <c r="AS69" s="71"/>
      <c r="AT69" s="71"/>
      <c r="AU69" s="71" t="e">
        <f>+#REF!-#REF!</f>
        <v>#REF!</v>
      </c>
    </row>
    <row r="70" spans="2:47" x14ac:dyDescent="0.35">
      <c r="C70" s="3" t="s">
        <v>98</v>
      </c>
      <c r="E70" s="3"/>
      <c r="F70" s="28">
        <f>SUM(AA12:AA19)</f>
        <v>423</v>
      </c>
      <c r="G70" s="3"/>
      <c r="H70" s="3"/>
      <c r="J70" s="49"/>
      <c r="AS70" s="71"/>
      <c r="AT70" s="71"/>
      <c r="AU70" s="71" t="e">
        <f>+#REF!-#REF!</f>
        <v>#REF!</v>
      </c>
    </row>
    <row r="71" spans="2:47" x14ac:dyDescent="0.35">
      <c r="C71" s="3" t="s">
        <v>99</v>
      </c>
      <c r="D71" s="28">
        <f>+F70</f>
        <v>423</v>
      </c>
      <c r="E71" s="3">
        <v>0.12</v>
      </c>
      <c r="F71" s="64">
        <f>+D71*E71</f>
        <v>50.76</v>
      </c>
      <c r="G71" s="3"/>
      <c r="H71" s="3"/>
      <c r="J71" s="49"/>
      <c r="AR71" s="72">
        <f>SUM(AR69:AR70)</f>
        <v>0</v>
      </c>
      <c r="AS71" s="72">
        <f>SUM(AS69:AS70)</f>
        <v>0</v>
      </c>
      <c r="AT71" s="72">
        <f>SUM(AT69:AT70)</f>
        <v>0</v>
      </c>
      <c r="AU71" s="72" t="e">
        <f>SUM(AU69:AU70)</f>
        <v>#REF!</v>
      </c>
    </row>
    <row r="72" spans="2:47" x14ac:dyDescent="0.35">
      <c r="C72" s="3" t="s">
        <v>27</v>
      </c>
      <c r="D72" s="3"/>
      <c r="E72" s="3"/>
      <c r="F72" s="28">
        <f>+U12</f>
        <v>-44.1</v>
      </c>
      <c r="G72" s="3"/>
      <c r="H72" s="3"/>
    </row>
    <row r="73" spans="2:47" x14ac:dyDescent="0.35">
      <c r="C73" s="1" t="str">
        <f>IF(F73=0,0,IF(F73&gt;0,"For lite avsatt",IF(F73&lt;0,"For mye avsatt",0)))</f>
        <v>For lite avsatt</v>
      </c>
      <c r="F73" s="73">
        <f>SUM(F71:F72)</f>
        <v>6.6599999999999966</v>
      </c>
    </row>
    <row r="74" spans="2:47" x14ac:dyDescent="0.35">
      <c r="F74" s="64"/>
    </row>
    <row r="75" spans="2:47" x14ac:dyDescent="0.35">
      <c r="B75" s="2">
        <f>+B69+1</f>
        <v>8</v>
      </c>
      <c r="C75" s="1" t="s">
        <v>100</v>
      </c>
    </row>
    <row r="76" spans="2:47" x14ac:dyDescent="0.35">
      <c r="C76" s="1" t="s">
        <v>101</v>
      </c>
      <c r="D76" s="1" t="s">
        <v>102</v>
      </c>
      <c r="E76" s="125" t="s">
        <v>121</v>
      </c>
      <c r="F76" s="1" t="s">
        <v>103</v>
      </c>
    </row>
    <row r="77" spans="2:47" x14ac:dyDescent="0.35">
      <c r="C77" s="1" t="s">
        <v>104</v>
      </c>
      <c r="D77" s="54">
        <f>SUM(AA12:AA20)</f>
        <v>423</v>
      </c>
      <c r="E77" s="54">
        <f>SUM(AB12:AB20)</f>
        <v>50.76</v>
      </c>
      <c r="F77" s="54">
        <f>SUM(D77:E77)</f>
        <v>473.76</v>
      </c>
    </row>
    <row r="78" spans="2:47" x14ac:dyDescent="0.35">
      <c r="C78" s="1" t="s">
        <v>105</v>
      </c>
      <c r="D78" s="54">
        <f>+F77</f>
        <v>473.76</v>
      </c>
      <c r="E78" s="126">
        <v>0.14099999999999999</v>
      </c>
      <c r="F78" s="54">
        <f>+D78*E78</f>
        <v>66.800159999999991</v>
      </c>
    </row>
    <row r="79" spans="2:47" x14ac:dyDescent="0.35">
      <c r="C79" s="1" t="s">
        <v>106</v>
      </c>
      <c r="F79" s="54">
        <f>-AC12</f>
        <v>-60.333000000000006</v>
      </c>
    </row>
    <row r="80" spans="2:47" x14ac:dyDescent="0.35">
      <c r="C80" s="1" t="str">
        <f>IF(F80=0,0,IF(F80&gt;0,"For lite avsatt",IF(F80&lt;0,"For mye avsatt",0)))</f>
        <v>For lite avsatt</v>
      </c>
      <c r="F80" s="73">
        <f>SUM(F78:F79)</f>
        <v>6.4671599999999856</v>
      </c>
    </row>
    <row r="82" spans="2:38" x14ac:dyDescent="0.35">
      <c r="C82" s="1" t="s">
        <v>107</v>
      </c>
      <c r="D82" s="63">
        <f>+F71</f>
        <v>50.76</v>
      </c>
      <c r="E82" s="126">
        <v>0.14099999999999999</v>
      </c>
      <c r="F82" s="63">
        <f>+D82*E82</f>
        <v>7.1571599999999993</v>
      </c>
    </row>
    <row r="83" spans="2:38" x14ac:dyDescent="0.35">
      <c r="C83" s="1" t="s">
        <v>27</v>
      </c>
      <c r="F83" s="54">
        <f>Q12</f>
        <v>-6.2180999999999989</v>
      </c>
    </row>
    <row r="84" spans="2:38" x14ac:dyDescent="0.35">
      <c r="C84" s="1" t="str">
        <f>IF(F84=0,0,IF(F84&gt;0,"For lite avsatt",IF(F84&lt;0,"For mye avsatt",0)))</f>
        <v>For lite avsatt</v>
      </c>
      <c r="F84" s="73">
        <f>SUM(F82:F83)</f>
        <v>0.93906000000000045</v>
      </c>
    </row>
    <row r="86" spans="2:38" x14ac:dyDescent="0.35">
      <c r="C86" s="1" t="s">
        <v>108</v>
      </c>
      <c r="D86" s="63">
        <f>+F80</f>
        <v>6.4671599999999856</v>
      </c>
      <c r="E86" s="63">
        <f>-F84</f>
        <v>-0.93906000000000045</v>
      </c>
      <c r="F86" s="74">
        <f>SUM(D86:E86)</f>
        <v>5.5280999999999851</v>
      </c>
    </row>
    <row r="88" spans="2:38" x14ac:dyDescent="0.35">
      <c r="B88" s="2">
        <f>+B75+1</f>
        <v>9</v>
      </c>
      <c r="C88" s="60" t="s">
        <v>72</v>
      </c>
      <c r="D88" s="133" t="s">
        <v>60</v>
      </c>
      <c r="E88" s="127" t="s">
        <v>109</v>
      </c>
      <c r="F88" s="127" t="s">
        <v>0</v>
      </c>
      <c r="I88" s="1"/>
      <c r="J88" s="86"/>
      <c r="AK88" s="1"/>
      <c r="AL88" s="3"/>
    </row>
    <row r="89" spans="2:38" x14ac:dyDescent="0.35">
      <c r="C89" s="1" t="s">
        <v>110</v>
      </c>
      <c r="E89" s="1">
        <v>115</v>
      </c>
      <c r="I89" s="1"/>
      <c r="J89" s="86"/>
      <c r="AK89" s="1"/>
      <c r="AL89" s="3"/>
    </row>
    <row r="90" spans="2:38" x14ac:dyDescent="0.35">
      <c r="C90" s="1" t="s">
        <v>111</v>
      </c>
      <c r="E90" s="5">
        <v>-14</v>
      </c>
      <c r="I90" s="1"/>
      <c r="J90" s="86"/>
      <c r="AK90" s="1"/>
      <c r="AL90" s="3"/>
    </row>
    <row r="91" spans="2:38" x14ac:dyDescent="0.35">
      <c r="C91" s="1" t="s">
        <v>112</v>
      </c>
      <c r="E91" s="5">
        <v>6</v>
      </c>
      <c r="I91" s="1"/>
      <c r="J91" s="86"/>
      <c r="AK91" s="1"/>
      <c r="AL91" s="3"/>
    </row>
    <row r="92" spans="2:38" x14ac:dyDescent="0.35">
      <c r="C92" s="1" t="s">
        <v>113</v>
      </c>
      <c r="D92" s="61">
        <f>+E10</f>
        <v>90</v>
      </c>
      <c r="E92" s="60">
        <f>SUM(E89:E91)</f>
        <v>107</v>
      </c>
      <c r="F92" s="61">
        <f>+E92-D92</f>
        <v>17</v>
      </c>
      <c r="I92" s="1"/>
      <c r="J92" s="86"/>
      <c r="AK92" s="1"/>
      <c r="AL92" s="3"/>
    </row>
    <row r="94" spans="2:38" x14ac:dyDescent="0.35">
      <c r="B94" s="2">
        <f>+B88+1</f>
        <v>10</v>
      </c>
      <c r="C94" s="1" t="s">
        <v>73</v>
      </c>
      <c r="E94" s="134" t="s">
        <v>24</v>
      </c>
      <c r="F94" s="134"/>
    </row>
    <row r="96" spans="2:38" x14ac:dyDescent="0.35">
      <c r="B96" s="2">
        <f>+B94+1</f>
        <v>11</v>
      </c>
      <c r="C96" s="1" t="s">
        <v>74</v>
      </c>
      <c r="D96" s="1">
        <v>90</v>
      </c>
    </row>
  </sheetData>
  <mergeCells count="7">
    <mergeCell ref="E94:F94"/>
    <mergeCell ref="Y6:AJ6"/>
    <mergeCell ref="AA4:AB4"/>
    <mergeCell ref="AC4:AD4"/>
    <mergeCell ref="D6:H6"/>
    <mergeCell ref="J6:K6"/>
    <mergeCell ref="L6:X6"/>
  </mergeCells>
  <pageMargins left="0.32" right="0.2" top="1" bottom="1" header="0.5" footer="0.5"/>
  <pageSetup paperSize="9" scale="3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4-4 Skjema</vt:lpstr>
      <vt:lpstr>4-4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2016-02-11T11:40:25Z</dcterms:created>
  <dcterms:modified xsi:type="dcterms:W3CDTF">2017-10-05T17:18:42Z</dcterms:modified>
</cp:coreProperties>
</file>